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60.NXXX_BASE_ECONOMICA_VTA\templates\"/>
    </mc:Choice>
  </mc:AlternateContent>
  <xr:revisionPtr revIDLastSave="0" documentId="13_ncr:1_{E4CCEBEB-14F7-430D-90BF-7FF3108C20A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8" l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A8" i="3"/>
  <c r="B2" i="2"/>
  <c r="B11" i="2" s="1"/>
  <c r="B10" i="2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B4" i="14"/>
  <c r="E77" i="15" s="1"/>
  <c r="B17" i="13"/>
  <c r="B14" i="13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I188" i="8" s="1"/>
  <c r="F187" i="8"/>
  <c r="G187" i="8" s="1"/>
  <c r="C187" i="8"/>
  <c r="L187" i="8" s="1"/>
  <c r="F186" i="8"/>
  <c r="G186" i="8" s="1"/>
  <c r="C186" i="8"/>
  <c r="I186" i="8" s="1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I178" i="8" s="1"/>
  <c r="F177" i="8"/>
  <c r="G177" i="8" s="1"/>
  <c r="C177" i="8"/>
  <c r="L177" i="8" s="1"/>
  <c r="F176" i="8"/>
  <c r="G176" i="8" s="1"/>
  <c r="C176" i="8"/>
  <c r="I176" i="8" s="1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I158" i="8" s="1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I153" i="8" s="1"/>
  <c r="F152" i="8"/>
  <c r="G152" i="8" s="1"/>
  <c r="C152" i="8"/>
  <c r="I152" i="8" s="1"/>
  <c r="F151" i="8"/>
  <c r="G151" i="8" s="1"/>
  <c r="C151" i="8"/>
  <c r="L151" i="8" s="1"/>
  <c r="F150" i="8"/>
  <c r="G150" i="8" s="1"/>
  <c r="C150" i="8"/>
  <c r="I150" i="8" s="1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I137" i="8" s="1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I132" i="8" s="1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I129" i="8" s="1"/>
  <c r="F128" i="8"/>
  <c r="G128" i="8" s="1"/>
  <c r="C128" i="8"/>
  <c r="I128" i="8" s="1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I122" i="8" s="1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I105" i="8" s="1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I101" i="8" s="1"/>
  <c r="F100" i="8"/>
  <c r="G100" i="8" s="1"/>
  <c r="C100" i="8"/>
  <c r="L100" i="8" s="1"/>
  <c r="F99" i="8"/>
  <c r="G99" i="8" s="1"/>
  <c r="C99" i="8"/>
  <c r="I99" i="8" s="1"/>
  <c r="F98" i="8"/>
  <c r="G98" i="8" s="1"/>
  <c r="C98" i="8"/>
  <c r="L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F94" i="8"/>
  <c r="G94" i="8" s="1"/>
  <c r="C94" i="8"/>
  <c r="L94" i="8" s="1"/>
  <c r="F93" i="8"/>
  <c r="G93" i="8" s="1"/>
  <c r="C93" i="8"/>
  <c r="I93" i="8" s="1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I89" i="8" s="1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I84" i="8" s="1"/>
  <c r="F83" i="8"/>
  <c r="G83" i="8" s="1"/>
  <c r="C83" i="8"/>
  <c r="L83" i="8" s="1"/>
  <c r="F82" i="8"/>
  <c r="C82" i="8"/>
  <c r="L82" i="8" s="1"/>
  <c r="F81" i="8"/>
  <c r="G81" i="8" s="1"/>
  <c r="C81" i="8"/>
  <c r="I81" i="8" s="1"/>
  <c r="F80" i="8"/>
  <c r="G80" i="8" s="1"/>
  <c r="C80" i="8"/>
  <c r="L80" i="8" s="1"/>
  <c r="F79" i="8"/>
  <c r="G79" i="8" s="1"/>
  <c r="C79" i="8"/>
  <c r="L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I53" i="8" s="1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I49" i="8" s="1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I45" i="8" s="1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I41" i="8" s="1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I30" i="8" s="1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I17" i="8" s="1"/>
  <c r="F16" i="8"/>
  <c r="G16" i="8" s="1"/>
  <c r="C16" i="8"/>
  <c r="L16" i="8" s="1"/>
  <c r="F15" i="8"/>
  <c r="G15" i="8" s="1"/>
  <c r="C15" i="8"/>
  <c r="L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I9" i="8" s="1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I5" i="8" s="1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9" i="2"/>
  <c r="B8" i="13"/>
  <c r="I9" i="9"/>
  <c r="W49" i="14"/>
  <c r="J87" i="8" l="1"/>
  <c r="J111" i="8"/>
  <c r="J117" i="8"/>
  <c r="J123" i="8"/>
  <c r="J135" i="8"/>
  <c r="J141" i="8"/>
  <c r="J147" i="8"/>
  <c r="J159" i="8"/>
  <c r="J165" i="8"/>
  <c r="J171" i="8"/>
  <c r="J177" i="8"/>
  <c r="J183" i="8"/>
  <c r="E190" i="12"/>
  <c r="G135" i="12"/>
  <c r="T48" i="14"/>
  <c r="F135" i="12"/>
  <c r="G190" i="12"/>
  <c r="D190" i="12"/>
  <c r="E135" i="12"/>
  <c r="F190" i="12"/>
  <c r="D135" i="12"/>
  <c r="J74" i="8"/>
  <c r="J80" i="8"/>
  <c r="J86" i="8"/>
  <c r="J92" i="8"/>
  <c r="J98" i="8"/>
  <c r="J104" i="8"/>
  <c r="J116" i="8"/>
  <c r="J134" i="8"/>
  <c r="J140" i="8"/>
  <c r="J146" i="8"/>
  <c r="J164" i="8"/>
  <c r="J170" i="8"/>
  <c r="J182" i="8"/>
  <c r="J200" i="8"/>
  <c r="J3" i="8"/>
  <c r="J15" i="8"/>
  <c r="J21" i="8"/>
  <c r="J27" i="8"/>
  <c r="J33" i="8"/>
  <c r="J39" i="8"/>
  <c r="J51" i="8"/>
  <c r="J57" i="8"/>
  <c r="J63" i="8"/>
  <c r="J69" i="8"/>
  <c r="J75" i="8"/>
  <c r="J189" i="8"/>
  <c r="J10" i="8"/>
  <c r="J22" i="8"/>
  <c r="J34" i="8"/>
  <c r="J46" i="8"/>
  <c r="J58" i="8"/>
  <c r="J70" i="8"/>
  <c r="J82" i="8"/>
  <c r="J94" i="8"/>
  <c r="J106" i="8"/>
  <c r="J118" i="8"/>
  <c r="J130" i="8"/>
  <c r="J142" i="8"/>
  <c r="J154" i="8"/>
  <c r="J166" i="8"/>
  <c r="J190" i="8"/>
  <c r="J11" i="8"/>
  <c r="J23" i="8"/>
  <c r="J29" i="8"/>
  <c r="J35" i="8"/>
  <c r="J47" i="8"/>
  <c r="J59" i="8"/>
  <c r="J65" i="8"/>
  <c r="J71" i="8"/>
  <c r="J77" i="8"/>
  <c r="J83" i="8"/>
  <c r="J95" i="8"/>
  <c r="J107" i="8"/>
  <c r="J113" i="8"/>
  <c r="J119" i="8"/>
  <c r="J125" i="8"/>
  <c r="J131" i="8"/>
  <c r="J143" i="8"/>
  <c r="J149" i="8"/>
  <c r="J155" i="8"/>
  <c r="J161" i="8"/>
  <c r="J173" i="8"/>
  <c r="J179" i="8"/>
  <c r="J185" i="8"/>
  <c r="J191" i="8"/>
  <c r="J197" i="8"/>
  <c r="I58" i="8"/>
  <c r="J88" i="8"/>
  <c r="I190" i="8"/>
  <c r="I46" i="8"/>
  <c r="I34" i="8"/>
  <c r="I166" i="8"/>
  <c r="I22" i="8"/>
  <c r="J6" i="8"/>
  <c r="J12" i="8"/>
  <c r="J18" i="8"/>
  <c r="J24" i="8"/>
  <c r="J42" i="8"/>
  <c r="J48" i="8"/>
  <c r="J54" i="8"/>
  <c r="J60" i="8"/>
  <c r="J66" i="8"/>
  <c r="J72" i="8"/>
  <c r="J90" i="8"/>
  <c r="J102" i="8"/>
  <c r="J108" i="8"/>
  <c r="J114" i="8"/>
  <c r="J120" i="8"/>
  <c r="J126" i="8"/>
  <c r="J138" i="8"/>
  <c r="J144" i="8"/>
  <c r="J156" i="8"/>
  <c r="J162" i="8"/>
  <c r="J174" i="8"/>
  <c r="J180" i="8"/>
  <c r="J192" i="8"/>
  <c r="J198" i="8"/>
  <c r="I154" i="8"/>
  <c r="I10" i="8"/>
  <c r="I142" i="8"/>
  <c r="J7" i="8"/>
  <c r="J19" i="8"/>
  <c r="J25" i="8"/>
  <c r="J31" i="8"/>
  <c r="J43" i="8"/>
  <c r="J55" i="8"/>
  <c r="J67" i="8"/>
  <c r="J73" i="8"/>
  <c r="J79" i="8"/>
  <c r="J85" i="8"/>
  <c r="J91" i="8"/>
  <c r="J103" i="8"/>
  <c r="J115" i="8"/>
  <c r="J121" i="8"/>
  <c r="J127" i="8"/>
  <c r="J133" i="8"/>
  <c r="J139" i="8"/>
  <c r="J145" i="8"/>
  <c r="J151" i="8"/>
  <c r="J157" i="8"/>
  <c r="J163" i="8"/>
  <c r="J169" i="8"/>
  <c r="J175" i="8"/>
  <c r="J181" i="8"/>
  <c r="J187" i="8"/>
  <c r="J193" i="8"/>
  <c r="J199" i="8"/>
  <c r="I130" i="8"/>
  <c r="I118" i="8"/>
  <c r="J2" i="8"/>
  <c r="J8" i="8"/>
  <c r="J20" i="8"/>
  <c r="J26" i="8"/>
  <c r="J32" i="8"/>
  <c r="J38" i="8"/>
  <c r="J44" i="8"/>
  <c r="J50" i="8"/>
  <c r="J56" i="8"/>
  <c r="J68" i="8"/>
  <c r="I106" i="8"/>
  <c r="I94" i="8"/>
  <c r="I82" i="8"/>
  <c r="I70" i="8"/>
  <c r="O196" i="8"/>
  <c r="O184" i="8"/>
  <c r="O172" i="8"/>
  <c r="O160" i="8"/>
  <c r="O148" i="8"/>
  <c r="O136" i="8"/>
  <c r="O124" i="8"/>
  <c r="O112" i="8"/>
  <c r="O100" i="8"/>
  <c r="O88" i="8"/>
  <c r="O76" i="8"/>
  <c r="O64" i="8"/>
  <c r="O52" i="8"/>
  <c r="O40" i="8"/>
  <c r="O28" i="8"/>
  <c r="O16" i="8"/>
  <c r="O4" i="8"/>
  <c r="I191" i="8"/>
  <c r="I179" i="8"/>
  <c r="I155" i="8"/>
  <c r="I143" i="8"/>
  <c r="I131" i="8"/>
  <c r="I119" i="8"/>
  <c r="I107" i="8"/>
  <c r="I95" i="8"/>
  <c r="I83" i="8"/>
  <c r="I71" i="8"/>
  <c r="I59" i="8"/>
  <c r="I47" i="8"/>
  <c r="I35" i="8"/>
  <c r="I23" i="8"/>
  <c r="I11" i="8"/>
  <c r="O195" i="8"/>
  <c r="O183" i="8"/>
  <c r="O171" i="8"/>
  <c r="O159" i="8"/>
  <c r="O147" i="8"/>
  <c r="O135" i="8"/>
  <c r="O123" i="8"/>
  <c r="O111" i="8"/>
  <c r="O99" i="8"/>
  <c r="O87" i="8"/>
  <c r="O75" i="8"/>
  <c r="O63" i="8"/>
  <c r="O51" i="8"/>
  <c r="O39" i="8"/>
  <c r="O27" i="8"/>
  <c r="O15" i="8"/>
  <c r="O3" i="8"/>
  <c r="O194" i="8"/>
  <c r="O182" i="8"/>
  <c r="O170" i="8"/>
  <c r="O158" i="8"/>
  <c r="O146" i="8"/>
  <c r="O134" i="8"/>
  <c r="O122" i="8"/>
  <c r="O110" i="8"/>
  <c r="O98" i="8"/>
  <c r="O86" i="8"/>
  <c r="O74" i="8"/>
  <c r="O62" i="8"/>
  <c r="O50" i="8"/>
  <c r="O38" i="8"/>
  <c r="O26" i="8"/>
  <c r="O14" i="8"/>
  <c r="O2" i="8"/>
  <c r="I189" i="8"/>
  <c r="I177" i="8"/>
  <c r="I165" i="8"/>
  <c r="I141" i="8"/>
  <c r="I117" i="8"/>
  <c r="I69" i="8"/>
  <c r="I57" i="8"/>
  <c r="I33" i="8"/>
  <c r="I21" i="8"/>
  <c r="J196" i="8"/>
  <c r="J184" i="8"/>
  <c r="J172" i="8"/>
  <c r="J160" i="8"/>
  <c r="J148" i="8"/>
  <c r="J136" i="8"/>
  <c r="J124" i="8"/>
  <c r="J112" i="8"/>
  <c r="J100" i="8"/>
  <c r="J76" i="8"/>
  <c r="J64" i="8"/>
  <c r="J52" i="8"/>
  <c r="J40" i="8"/>
  <c r="J28" i="8"/>
  <c r="J16" i="8"/>
  <c r="J4" i="8"/>
  <c r="O193" i="8"/>
  <c r="O181" i="8"/>
  <c r="O169" i="8"/>
  <c r="O157" i="8"/>
  <c r="O145" i="8"/>
  <c r="O133" i="8"/>
  <c r="O121" i="8"/>
  <c r="O109" i="8"/>
  <c r="O97" i="8"/>
  <c r="O85" i="8"/>
  <c r="O73" i="8"/>
  <c r="O61" i="8"/>
  <c r="O49" i="8"/>
  <c r="O37" i="8"/>
  <c r="O25" i="8"/>
  <c r="O13" i="8"/>
  <c r="I200" i="8"/>
  <c r="I164" i="8"/>
  <c r="I140" i="8"/>
  <c r="I116" i="8"/>
  <c r="I104" i="8"/>
  <c r="I92" i="8"/>
  <c r="I80" i="8"/>
  <c r="I68" i="8"/>
  <c r="I56" i="8"/>
  <c r="I44" i="8"/>
  <c r="I32" i="8"/>
  <c r="I20" i="8"/>
  <c r="I8" i="8"/>
  <c r="O192" i="8"/>
  <c r="O180" i="8"/>
  <c r="O168" i="8"/>
  <c r="O156" i="8"/>
  <c r="O144" i="8"/>
  <c r="O132" i="8"/>
  <c r="O120" i="8"/>
  <c r="O108" i="8"/>
  <c r="O96" i="8"/>
  <c r="O84" i="8"/>
  <c r="O72" i="8"/>
  <c r="O60" i="8"/>
  <c r="O48" i="8"/>
  <c r="O36" i="8"/>
  <c r="O24" i="8"/>
  <c r="O12" i="8"/>
  <c r="I199" i="8"/>
  <c r="I187" i="8"/>
  <c r="I175" i="8"/>
  <c r="I163" i="8"/>
  <c r="I151" i="8"/>
  <c r="I139" i="8"/>
  <c r="I127" i="8"/>
  <c r="I115" i="8"/>
  <c r="I103" i="8"/>
  <c r="I91" i="8"/>
  <c r="I79" i="8"/>
  <c r="I67" i="8"/>
  <c r="I55" i="8"/>
  <c r="I43" i="8"/>
  <c r="I31" i="8"/>
  <c r="I19" i="8"/>
  <c r="I7" i="8"/>
  <c r="O191" i="8"/>
  <c r="O179" i="8"/>
  <c r="O167" i="8"/>
  <c r="O155" i="8"/>
  <c r="O143" i="8"/>
  <c r="O131" i="8"/>
  <c r="O119" i="8"/>
  <c r="O107" i="8"/>
  <c r="O95" i="8"/>
  <c r="O83" i="8"/>
  <c r="O71" i="8"/>
  <c r="O59" i="8"/>
  <c r="O47" i="8"/>
  <c r="O35" i="8"/>
  <c r="O23" i="8"/>
  <c r="O11" i="8"/>
  <c r="I198" i="8"/>
  <c r="I174" i="8"/>
  <c r="I162" i="8"/>
  <c r="I138" i="8"/>
  <c r="I126" i="8"/>
  <c r="I114" i="8"/>
  <c r="I102" i="8"/>
  <c r="I90" i="8"/>
  <c r="I66" i="8"/>
  <c r="I54" i="8"/>
  <c r="I42" i="8"/>
  <c r="I18" i="8"/>
  <c r="I6" i="8"/>
  <c r="O190" i="8"/>
  <c r="O178" i="8"/>
  <c r="O166" i="8"/>
  <c r="O154" i="8"/>
  <c r="O142" i="8"/>
  <c r="O130" i="8"/>
  <c r="O118" i="8"/>
  <c r="O106" i="8"/>
  <c r="O94" i="8"/>
  <c r="O82" i="8"/>
  <c r="O70" i="8"/>
  <c r="O58" i="8"/>
  <c r="O46" i="8"/>
  <c r="O34" i="8"/>
  <c r="O22" i="8"/>
  <c r="O10" i="8"/>
  <c r="I197" i="8"/>
  <c r="I185" i="8"/>
  <c r="I173" i="8"/>
  <c r="I161" i="8"/>
  <c r="I149" i="8"/>
  <c r="I125" i="8"/>
  <c r="I113" i="8"/>
  <c r="I77" i="8"/>
  <c r="I65" i="8"/>
  <c r="I29" i="8"/>
  <c r="O189" i="8"/>
  <c r="O177" i="8"/>
  <c r="O165" i="8"/>
  <c r="O153" i="8"/>
  <c r="O141" i="8"/>
  <c r="O129" i="8"/>
  <c r="O117" i="8"/>
  <c r="O105" i="8"/>
  <c r="O93" i="8"/>
  <c r="O81" i="8"/>
  <c r="O69" i="8"/>
  <c r="O57" i="8"/>
  <c r="O45" i="8"/>
  <c r="O33" i="8"/>
  <c r="O21" i="8"/>
  <c r="O9" i="8"/>
  <c r="I196" i="8"/>
  <c r="I184" i="8"/>
  <c r="I172" i="8"/>
  <c r="I160" i="8"/>
  <c r="I148" i="8"/>
  <c r="I136" i="8"/>
  <c r="I124" i="8"/>
  <c r="I112" i="8"/>
  <c r="I100" i="8"/>
  <c r="I88" i="8"/>
  <c r="I76" i="8"/>
  <c r="I64" i="8"/>
  <c r="I52" i="8"/>
  <c r="I40" i="8"/>
  <c r="I28" i="8"/>
  <c r="I16" i="8"/>
  <c r="I4" i="8"/>
  <c r="O200" i="8"/>
  <c r="O188" i="8"/>
  <c r="O176" i="8"/>
  <c r="O164" i="8"/>
  <c r="O152" i="8"/>
  <c r="O140" i="8"/>
  <c r="O128" i="8"/>
  <c r="O116" i="8"/>
  <c r="O104" i="8"/>
  <c r="O92" i="8"/>
  <c r="O80" i="8"/>
  <c r="O68" i="8"/>
  <c r="O56" i="8"/>
  <c r="O44" i="8"/>
  <c r="O32" i="8"/>
  <c r="O20" i="8"/>
  <c r="O8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O199" i="8"/>
  <c r="O187" i="8"/>
  <c r="O175" i="8"/>
  <c r="O163" i="8"/>
  <c r="O151" i="8"/>
  <c r="O139" i="8"/>
  <c r="O127" i="8"/>
  <c r="O115" i="8"/>
  <c r="O103" i="8"/>
  <c r="O91" i="8"/>
  <c r="O79" i="8"/>
  <c r="O67" i="8"/>
  <c r="O55" i="8"/>
  <c r="O43" i="8"/>
  <c r="O31" i="8"/>
  <c r="O19" i="8"/>
  <c r="O7" i="8"/>
  <c r="I182" i="8"/>
  <c r="I170" i="8"/>
  <c r="I146" i="8"/>
  <c r="I134" i="8"/>
  <c r="I98" i="8"/>
  <c r="I86" i="8"/>
  <c r="I74" i="8"/>
  <c r="I50" i="8"/>
  <c r="I38" i="8"/>
  <c r="I26" i="8"/>
  <c r="I2" i="8"/>
  <c r="O198" i="8"/>
  <c r="O186" i="8"/>
  <c r="O174" i="8"/>
  <c r="O162" i="8"/>
  <c r="O150" i="8"/>
  <c r="O138" i="8"/>
  <c r="O126" i="8"/>
  <c r="O114" i="8"/>
  <c r="O102" i="8"/>
  <c r="O90" i="8"/>
  <c r="O78" i="8"/>
  <c r="O66" i="8"/>
  <c r="O54" i="8"/>
  <c r="O42" i="8"/>
  <c r="O30" i="8"/>
  <c r="O18" i="8"/>
  <c r="O6" i="8"/>
  <c r="I193" i="8"/>
  <c r="I181" i="8"/>
  <c r="I169" i="8"/>
  <c r="I157" i="8"/>
  <c r="I145" i="8"/>
  <c r="I133" i="8"/>
  <c r="I121" i="8"/>
  <c r="I85" i="8"/>
  <c r="I73" i="8"/>
  <c r="I25" i="8"/>
  <c r="O197" i="8"/>
  <c r="O185" i="8"/>
  <c r="O173" i="8"/>
  <c r="O161" i="8"/>
  <c r="O149" i="8"/>
  <c r="O137" i="8"/>
  <c r="O125" i="8"/>
  <c r="O113" i="8"/>
  <c r="O101" i="8"/>
  <c r="O89" i="8"/>
  <c r="O77" i="8"/>
  <c r="O65" i="8"/>
  <c r="O53" i="8"/>
  <c r="O41" i="8"/>
  <c r="O29" i="8"/>
  <c r="O17" i="8"/>
  <c r="O5" i="8"/>
  <c r="I192" i="8"/>
  <c r="I180" i="8"/>
  <c r="I156" i="8"/>
  <c r="I144" i="8"/>
  <c r="I120" i="8"/>
  <c r="I108" i="8"/>
  <c r="I72" i="8"/>
  <c r="I60" i="8"/>
  <c r="I48" i="8"/>
  <c r="I24" i="8"/>
  <c r="I12" i="8"/>
  <c r="B26" i="15"/>
  <c r="C26" i="15" s="1"/>
  <c r="T20" i="14"/>
  <c r="W66" i="14" s="1"/>
  <c r="W50" i="14" s="1"/>
  <c r="C10" i="15" s="1"/>
  <c r="B27" i="15"/>
  <c r="C27" i="15" s="1"/>
  <c r="F4" i="14"/>
  <c r="D33" i="14" s="1"/>
  <c r="E33" i="14" s="1"/>
  <c r="B28" i="15"/>
  <c r="C28" i="15" s="1"/>
  <c r="B38" i="20"/>
  <c r="B36" i="20"/>
  <c r="B29" i="15"/>
  <c r="C29" i="15" s="1"/>
  <c r="A33" i="15"/>
  <c r="B30" i="15"/>
  <c r="C30" i="15" s="1"/>
  <c r="J8" i="15"/>
  <c r="C3" i="15" s="1"/>
  <c r="B34" i="15"/>
  <c r="H5" i="15"/>
  <c r="D6" i="15" s="1"/>
  <c r="F6" i="20" s="1"/>
  <c r="F9" i="20" s="1"/>
  <c r="F10" i="20" s="1"/>
  <c r="B37" i="15"/>
  <c r="C37" i="15" s="1"/>
  <c r="B35" i="20"/>
  <c r="B37" i="20"/>
  <c r="B39" i="20"/>
  <c r="B5" i="13"/>
  <c r="B6" i="13" s="1"/>
  <c r="C6" i="20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G29" i="12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E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E198" i="12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G5" i="12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D79" i="12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E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E148" i="12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G62" i="12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D183" i="12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E16" i="12" s="1"/>
  <c r="Q16" i="10"/>
  <c r="AD16" i="10"/>
  <c r="O16" i="10"/>
  <c r="L16" i="10"/>
  <c r="AE16" i="10"/>
  <c r="H16" i="10"/>
  <c r="S180" i="10"/>
  <c r="Q180" i="10"/>
  <c r="AD180" i="10"/>
  <c r="Y180" i="10"/>
  <c r="G180" i="12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F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E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E126" i="12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F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D19" i="12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D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G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G125" i="12" s="1"/>
  <c r="AK125" i="10"/>
  <c r="AD125" i="10"/>
  <c r="R125" i="10"/>
  <c r="Y196" i="10"/>
  <c r="G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E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D100" i="12" s="1"/>
  <c r="H100" i="10"/>
  <c r="G100" i="10"/>
  <c r="B101" i="10"/>
  <c r="AJ110" i="10"/>
  <c r="S110" i="10"/>
  <c r="Q125" i="10"/>
  <c r="Y131" i="10"/>
  <c r="G131" i="12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D119" i="12" s="1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E130" i="12" s="1"/>
  <c r="AK130" i="10"/>
  <c r="H130" i="10"/>
  <c r="AH130" i="10"/>
  <c r="F130" i="10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G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F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E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G41" i="12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G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D75" i="12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D67" i="12" s="1"/>
  <c r="W67" i="10"/>
  <c r="C67" i="10"/>
  <c r="L89" i="10"/>
  <c r="U89" i="10"/>
  <c r="G89" i="10"/>
  <c r="AL89" i="10"/>
  <c r="AA89" i="10"/>
  <c r="Y89" i="10"/>
  <c r="G89" i="12" s="1"/>
  <c r="B89" i="10"/>
  <c r="W91" i="10"/>
  <c r="Y113" i="10"/>
  <c r="F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V164" i="10"/>
  <c r="K164" i="10"/>
  <c r="Y179" i="10"/>
  <c r="F179" i="12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D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F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E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E124" i="12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F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D31" i="12" s="1"/>
  <c r="AI45" i="10"/>
  <c r="Y45" i="10"/>
  <c r="V45" i="10"/>
  <c r="AA45" i="10"/>
  <c r="F45" i="10"/>
  <c r="O45" i="10"/>
  <c r="M45" i="10"/>
  <c r="K45" i="10"/>
  <c r="AC54" i="10"/>
  <c r="Z54" i="10"/>
  <c r="Y54" i="10"/>
  <c r="E54" i="12" s="1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G110" i="12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AL80" i="10"/>
  <c r="AA88" i="10"/>
  <c r="AK88" i="10"/>
  <c r="T88" i="10"/>
  <c r="D88" i="10"/>
  <c r="Y88" i="10"/>
  <c r="D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F35" i="12" s="1"/>
  <c r="Y42" i="10"/>
  <c r="E42" i="12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G64" i="12" s="1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G25" i="12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G17" i="12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K136" i="11"/>
  <c r="E136" i="1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D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G37" i="12" s="1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F2" i="12" s="1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E97" i="12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F47" i="12" s="1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F52" i="12" s="1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23" i="12" s="1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G76" i="12" s="1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F22" i="12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D95" i="12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G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E78" i="12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D14" i="12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E18" i="12" s="1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G50" i="12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D87" i="12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G49" i="12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2" s="1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2" s="1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F10" i="12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G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E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E114" i="12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2" s="1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D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G83" i="12" s="1"/>
  <c r="G83" i="10"/>
  <c r="W83" i="10"/>
  <c r="D83" i="10"/>
  <c r="AA83" i="10"/>
  <c r="E89" i="10"/>
  <c r="Z89" i="10"/>
  <c r="L90" i="10"/>
  <c r="AI90" i="10"/>
  <c r="D94" i="10"/>
  <c r="Y94" i="10"/>
  <c r="G94" i="12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D175" i="12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F178" i="12" s="1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G28" i="12" s="1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I72" i="10"/>
  <c r="F73" i="11"/>
  <c r="Z72" i="10"/>
  <c r="K72" i="10"/>
  <c r="Y72" i="10"/>
  <c r="J72" i="10"/>
  <c r="AL72" i="10"/>
  <c r="V72" i="10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E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G132" i="12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E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F106" i="12" s="1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D143" i="12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F43" i="12" s="1"/>
  <c r="E44" i="10"/>
  <c r="W44" i="10"/>
  <c r="B45" i="10"/>
  <c r="S45" i="10"/>
  <c r="AL45" i="10"/>
  <c r="G51" i="10"/>
  <c r="AA51" i="10"/>
  <c r="Q55" i="10"/>
  <c r="I59" i="10"/>
  <c r="Z59" i="10"/>
  <c r="J60" i="10"/>
  <c r="AA60" i="10"/>
  <c r="I62" i="10"/>
  <c r="AA62" i="10"/>
  <c r="P66" i="10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D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F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E66" i="12" s="1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G70" i="12" s="1"/>
  <c r="G71" i="10"/>
  <c r="Y71" i="10"/>
  <c r="G71" i="12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E90" i="12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E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E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G185" i="12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E165" i="12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F40" i="12" s="1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G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J134" i="10"/>
  <c r="AL134" i="10"/>
  <c r="W134" i="10"/>
  <c r="F134" i="10"/>
  <c r="V134" i="10"/>
  <c r="G156" i="10"/>
  <c r="AK156" i="10"/>
  <c r="I161" i="10"/>
  <c r="N165" i="10"/>
  <c r="Y170" i="10"/>
  <c r="T177" i="10"/>
  <c r="F182" i="10"/>
  <c r="V185" i="10"/>
  <c r="T193" i="10"/>
  <c r="Y195" i="10"/>
  <c r="D195" i="12" s="1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E93" i="12" s="1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G193" i="12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E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D159" i="12" s="1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G169" i="12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F167" i="12" s="1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F191" i="12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G197" i="12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F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G144" i="12" s="1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F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F137" i="12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E162" i="12" s="1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I171" i="10"/>
  <c r="I172" i="11"/>
  <c r="F172" i="11"/>
  <c r="P171" i="10"/>
  <c r="AE171" i="10"/>
  <c r="Y173" i="14"/>
  <c r="X173" i="14"/>
  <c r="O174" i="11"/>
  <c r="I174" i="11"/>
  <c r="AD173" i="10"/>
  <c r="R173" i="10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S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G172" i="12" s="1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K133" i="14"/>
  <c r="Q153" i="14"/>
  <c r="P153" i="14"/>
  <c r="L153" i="14"/>
  <c r="K153" i="14"/>
  <c r="N153" i="14"/>
  <c r="M153" i="14"/>
  <c r="O153" i="14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W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H136" i="1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F120" i="12" l="1"/>
  <c r="K121" i="11" s="1"/>
  <c r="M121" i="11" s="1"/>
  <c r="D120" i="12"/>
  <c r="F116" i="12"/>
  <c r="D116" i="12"/>
  <c r="G116" i="12"/>
  <c r="E116" i="12"/>
  <c r="E134" i="12"/>
  <c r="F134" i="12"/>
  <c r="F156" i="12"/>
  <c r="D156" i="12"/>
  <c r="F141" i="12"/>
  <c r="K142" i="11" s="1"/>
  <c r="M142" i="11" s="1"/>
  <c r="D141" i="12"/>
  <c r="E142" i="11" s="1"/>
  <c r="G142" i="11" s="1"/>
  <c r="G141" i="12"/>
  <c r="N142" i="11" s="1"/>
  <c r="P142" i="11" s="1"/>
  <c r="F8" i="12"/>
  <c r="D8" i="12"/>
  <c r="G8" i="12"/>
  <c r="E8" i="12"/>
  <c r="G187" i="12"/>
  <c r="E187" i="12"/>
  <c r="F129" i="12"/>
  <c r="D129" i="12"/>
  <c r="E130" i="11" s="1"/>
  <c r="G130" i="11" s="1"/>
  <c r="G129" i="12"/>
  <c r="N130" i="11" s="1"/>
  <c r="P130" i="11" s="1"/>
  <c r="F73" i="12"/>
  <c r="K74" i="11" s="1"/>
  <c r="M74" i="11" s="1"/>
  <c r="D73" i="12"/>
  <c r="E74" i="11" s="1"/>
  <c r="G74" i="11" s="1"/>
  <c r="E26" i="12"/>
  <c r="H27" i="11" s="1"/>
  <c r="J27" i="11" s="1"/>
  <c r="F26" i="12"/>
  <c r="G155" i="12"/>
  <c r="E23" i="12"/>
  <c r="E167" i="12"/>
  <c r="D112" i="12"/>
  <c r="E24" i="12"/>
  <c r="E168" i="12"/>
  <c r="D113" i="12"/>
  <c r="E114" i="11" s="1"/>
  <c r="G114" i="11" s="1"/>
  <c r="E49" i="12"/>
  <c r="H50" i="11" s="1"/>
  <c r="J50" i="11" s="1"/>
  <c r="E193" i="12"/>
  <c r="D138" i="12"/>
  <c r="E139" i="11" s="1"/>
  <c r="G139" i="11" s="1"/>
  <c r="G88" i="12"/>
  <c r="D163" i="12"/>
  <c r="G101" i="12"/>
  <c r="F46" i="12"/>
  <c r="G126" i="12"/>
  <c r="F71" i="12"/>
  <c r="E28" i="12"/>
  <c r="E172" i="12"/>
  <c r="E113" i="12"/>
  <c r="D58" i="12"/>
  <c r="D11" i="12"/>
  <c r="E12" i="11" s="1"/>
  <c r="G12" i="11" s="1"/>
  <c r="D155" i="12"/>
  <c r="E156" i="11" s="1"/>
  <c r="G156" i="11" s="1"/>
  <c r="G106" i="12"/>
  <c r="G36" i="12"/>
  <c r="F125" i="12"/>
  <c r="G47" i="12"/>
  <c r="F112" i="12"/>
  <c r="E34" i="12"/>
  <c r="D134" i="12"/>
  <c r="G97" i="12"/>
  <c r="F56" i="12"/>
  <c r="D56" i="12"/>
  <c r="E57" i="11" s="1"/>
  <c r="G57" i="11" s="1"/>
  <c r="G56" i="12"/>
  <c r="E56" i="12"/>
  <c r="H57" i="11" s="1"/>
  <c r="J57" i="11" s="1"/>
  <c r="G123" i="12"/>
  <c r="L123" i="5" s="1"/>
  <c r="E123" i="12"/>
  <c r="F123" i="12"/>
  <c r="F84" i="12"/>
  <c r="D84" i="12"/>
  <c r="E3" i="12"/>
  <c r="F3" i="12"/>
  <c r="F72" i="12"/>
  <c r="D72" i="12"/>
  <c r="E50" i="12"/>
  <c r="H51" i="11" s="1"/>
  <c r="J51" i="11" s="1"/>
  <c r="F50" i="12"/>
  <c r="K51" i="11" s="1"/>
  <c r="M51" i="11" s="1"/>
  <c r="E86" i="12"/>
  <c r="H87" i="11" s="1"/>
  <c r="J87" i="11" s="1"/>
  <c r="F86" i="12"/>
  <c r="K87" i="11" s="1"/>
  <c r="M87" i="11" s="1"/>
  <c r="F108" i="12"/>
  <c r="D108" i="12"/>
  <c r="F81" i="12"/>
  <c r="D81" i="12"/>
  <c r="G81" i="12"/>
  <c r="F45" i="12"/>
  <c r="D45" i="12"/>
  <c r="G45" i="12"/>
  <c r="N46" i="11" s="1"/>
  <c r="P46" i="11" s="1"/>
  <c r="F60" i="12"/>
  <c r="K61" i="11" s="1"/>
  <c r="M61" i="11" s="1"/>
  <c r="D60" i="12"/>
  <c r="F60" i="5" s="1"/>
  <c r="F9" i="12"/>
  <c r="K10" i="11" s="1"/>
  <c r="M10" i="11" s="1"/>
  <c r="D9" i="12"/>
  <c r="E10" i="11" s="1"/>
  <c r="G10" i="11" s="1"/>
  <c r="G9" i="12"/>
  <c r="F21" i="12"/>
  <c r="D21" i="12"/>
  <c r="G21" i="12"/>
  <c r="G91" i="12"/>
  <c r="E91" i="12"/>
  <c r="F32" i="12"/>
  <c r="D32" i="12"/>
  <c r="E33" i="11" s="1"/>
  <c r="G33" i="11" s="1"/>
  <c r="G32" i="12"/>
  <c r="T32" i="5" s="1"/>
  <c r="E32" i="12"/>
  <c r="H33" i="11" s="1"/>
  <c r="J33" i="11" s="1"/>
  <c r="G167" i="12"/>
  <c r="G120" i="12"/>
  <c r="F6" i="12"/>
  <c r="E35" i="12"/>
  <c r="E179" i="12"/>
  <c r="D124" i="12"/>
  <c r="F31" i="12"/>
  <c r="E180" i="12"/>
  <c r="D125" i="12"/>
  <c r="E61" i="12"/>
  <c r="D6" i="12"/>
  <c r="E7" i="11" s="1"/>
  <c r="G7" i="11" s="1"/>
  <c r="D150" i="12"/>
  <c r="G100" i="12"/>
  <c r="G113" i="12"/>
  <c r="L113" i="5" s="1"/>
  <c r="F58" i="12"/>
  <c r="G138" i="12"/>
  <c r="F83" i="12"/>
  <c r="E40" i="12"/>
  <c r="E184" i="12"/>
  <c r="E125" i="12"/>
  <c r="D70" i="12"/>
  <c r="D23" i="12"/>
  <c r="E24" i="11" s="1"/>
  <c r="G24" i="11" s="1"/>
  <c r="D167" i="12"/>
  <c r="G118" i="12"/>
  <c r="N119" i="11" s="1"/>
  <c r="P119" i="11" s="1"/>
  <c r="F138" i="12"/>
  <c r="G119" i="12"/>
  <c r="F41" i="12"/>
  <c r="E106" i="12"/>
  <c r="E22" i="12"/>
  <c r="D110" i="12"/>
  <c r="F91" i="12"/>
  <c r="G171" i="12"/>
  <c r="E171" i="12"/>
  <c r="F171" i="12"/>
  <c r="E170" i="12"/>
  <c r="F170" i="12"/>
  <c r="E182" i="12"/>
  <c r="H183" i="11" s="1"/>
  <c r="J183" i="11" s="1"/>
  <c r="F182" i="12"/>
  <c r="K183" i="11" s="1"/>
  <c r="M183" i="11" s="1"/>
  <c r="G111" i="12"/>
  <c r="E111" i="12"/>
  <c r="F111" i="12"/>
  <c r="G147" i="12"/>
  <c r="E147" i="12"/>
  <c r="F147" i="12"/>
  <c r="F192" i="12"/>
  <c r="D192" i="12"/>
  <c r="G115" i="12"/>
  <c r="E115" i="12"/>
  <c r="H116" i="11" s="1"/>
  <c r="J116" i="11" s="1"/>
  <c r="F20" i="12"/>
  <c r="D20" i="12"/>
  <c r="E21" i="11" s="1"/>
  <c r="G21" i="11" s="1"/>
  <c r="G20" i="12"/>
  <c r="E20" i="12"/>
  <c r="F109" i="12"/>
  <c r="D109" i="12"/>
  <c r="F181" i="12"/>
  <c r="D181" i="12"/>
  <c r="E62" i="12"/>
  <c r="F62" i="12"/>
  <c r="G191" i="12"/>
  <c r="F18" i="12"/>
  <c r="E47" i="12"/>
  <c r="E191" i="12"/>
  <c r="H191" i="5" s="1"/>
  <c r="D136" i="12"/>
  <c r="G74" i="12"/>
  <c r="F67" i="12"/>
  <c r="E192" i="12"/>
  <c r="D137" i="12"/>
  <c r="E73" i="12"/>
  <c r="D18" i="12"/>
  <c r="D162" i="12"/>
  <c r="F162" i="5" s="1"/>
  <c r="G112" i="12"/>
  <c r="D43" i="12"/>
  <c r="D187" i="12"/>
  <c r="E188" i="11" s="1"/>
  <c r="G188" i="11" s="1"/>
  <c r="F70" i="12"/>
  <c r="K71" i="11" s="1"/>
  <c r="M71" i="11" s="1"/>
  <c r="G6" i="12"/>
  <c r="G150" i="12"/>
  <c r="F95" i="12"/>
  <c r="E52" i="12"/>
  <c r="E196" i="12"/>
  <c r="E137" i="12"/>
  <c r="D82" i="12"/>
  <c r="D35" i="12"/>
  <c r="E36" i="11" s="1"/>
  <c r="G36" i="11" s="1"/>
  <c r="D179" i="12"/>
  <c r="F179" i="5" s="1"/>
  <c r="G130" i="12"/>
  <c r="N131" i="11" s="1"/>
  <c r="P131" i="11" s="1"/>
  <c r="G35" i="12"/>
  <c r="N36" i="11" s="1"/>
  <c r="P36" i="11" s="1"/>
  <c r="F100" i="12"/>
  <c r="K101" i="11" s="1"/>
  <c r="M101" i="11" s="1"/>
  <c r="F16" i="12"/>
  <c r="G85" i="12"/>
  <c r="F93" i="12"/>
  <c r="D93" i="12"/>
  <c r="G93" i="12"/>
  <c r="E158" i="12"/>
  <c r="F158" i="12"/>
  <c r="F96" i="12"/>
  <c r="K97" i="11" s="1"/>
  <c r="M97" i="11" s="1"/>
  <c r="D96" i="12"/>
  <c r="E97" i="11" s="1"/>
  <c r="G97" i="11" s="1"/>
  <c r="E38" i="12"/>
  <c r="F38" i="12"/>
  <c r="F105" i="12"/>
  <c r="K106" i="11" s="1"/>
  <c r="M106" i="11" s="1"/>
  <c r="D105" i="12"/>
  <c r="G105" i="12"/>
  <c r="F24" i="12"/>
  <c r="D24" i="12"/>
  <c r="G31" i="12"/>
  <c r="E31" i="12"/>
  <c r="F188" i="12"/>
  <c r="D188" i="12"/>
  <c r="E189" i="11" s="1"/>
  <c r="G189" i="11" s="1"/>
  <c r="G188" i="12"/>
  <c r="E188" i="12"/>
  <c r="H189" i="11" s="1"/>
  <c r="J189" i="11" s="1"/>
  <c r="G39" i="12"/>
  <c r="T39" i="5" s="1"/>
  <c r="E39" i="12"/>
  <c r="F39" i="12"/>
  <c r="G75" i="12"/>
  <c r="E75" i="12"/>
  <c r="F75" i="12"/>
  <c r="F68" i="12"/>
  <c r="D68" i="12"/>
  <c r="G68" i="12"/>
  <c r="E68" i="12"/>
  <c r="H69" i="11" s="1"/>
  <c r="J69" i="11" s="1"/>
  <c r="G15" i="12"/>
  <c r="N16" i="11" s="1"/>
  <c r="P16" i="11" s="1"/>
  <c r="E15" i="12"/>
  <c r="H16" i="11" s="1"/>
  <c r="J16" i="11" s="1"/>
  <c r="F15" i="12"/>
  <c r="K16" i="11" s="1"/>
  <c r="M16" i="11" s="1"/>
  <c r="F4" i="12"/>
  <c r="D62" i="12"/>
  <c r="D123" i="12"/>
  <c r="F30" i="12"/>
  <c r="E59" i="12"/>
  <c r="D148" i="12"/>
  <c r="G86" i="12"/>
  <c r="F79" i="12"/>
  <c r="E60" i="12"/>
  <c r="H61" i="11" s="1"/>
  <c r="J61" i="11" s="1"/>
  <c r="D5" i="12"/>
  <c r="D149" i="12"/>
  <c r="D30" i="12"/>
  <c r="D174" i="12"/>
  <c r="E175" i="11" s="1"/>
  <c r="G175" i="11" s="1"/>
  <c r="G124" i="12"/>
  <c r="D55" i="12"/>
  <c r="G137" i="12"/>
  <c r="F82" i="12"/>
  <c r="G18" i="12"/>
  <c r="G162" i="12"/>
  <c r="F107" i="12"/>
  <c r="E64" i="12"/>
  <c r="E5" i="12"/>
  <c r="E149" i="12"/>
  <c r="H150" i="11" s="1"/>
  <c r="J150" i="11" s="1"/>
  <c r="D94" i="12"/>
  <c r="E95" i="11" s="1"/>
  <c r="G95" i="11" s="1"/>
  <c r="D47" i="12"/>
  <c r="D191" i="12"/>
  <c r="G142" i="12"/>
  <c r="F126" i="12"/>
  <c r="D2" i="12"/>
  <c r="G107" i="12"/>
  <c r="G23" i="12"/>
  <c r="E94" i="12"/>
  <c r="E10" i="12"/>
  <c r="H11" i="11" s="1"/>
  <c r="J11" i="11" s="1"/>
  <c r="D50" i="12"/>
  <c r="E51" i="11" s="1"/>
  <c r="G51" i="11" s="1"/>
  <c r="F128" i="12"/>
  <c r="D128" i="12"/>
  <c r="G128" i="12"/>
  <c r="E128" i="12"/>
  <c r="F176" i="12"/>
  <c r="D176" i="12"/>
  <c r="G176" i="12"/>
  <c r="E176" i="12"/>
  <c r="F144" i="12"/>
  <c r="D144" i="12"/>
  <c r="F132" i="12"/>
  <c r="K133" i="11" s="1"/>
  <c r="M133" i="11" s="1"/>
  <c r="D132" i="12"/>
  <c r="G27" i="12"/>
  <c r="E27" i="12"/>
  <c r="H28" i="11" s="1"/>
  <c r="J28" i="11" s="1"/>
  <c r="F27" i="12"/>
  <c r="G127" i="12"/>
  <c r="E127" i="12"/>
  <c r="G87" i="12"/>
  <c r="E87" i="12"/>
  <c r="F87" i="12"/>
  <c r="G103" i="12"/>
  <c r="E103" i="12"/>
  <c r="F121" i="12"/>
  <c r="K122" i="11" s="1"/>
  <c r="M122" i="11" s="1"/>
  <c r="D121" i="12"/>
  <c r="E122" i="11" s="1"/>
  <c r="G122" i="11" s="1"/>
  <c r="F168" i="12"/>
  <c r="K169" i="11" s="1"/>
  <c r="M169" i="11" s="1"/>
  <c r="D168" i="12"/>
  <c r="E169" i="11" s="1"/>
  <c r="G169" i="11" s="1"/>
  <c r="F28" i="12"/>
  <c r="K29" i="11" s="1"/>
  <c r="M29" i="11" s="1"/>
  <c r="D86" i="12"/>
  <c r="F5" i="12"/>
  <c r="F54" i="12"/>
  <c r="E71" i="12"/>
  <c r="D16" i="12"/>
  <c r="D160" i="12"/>
  <c r="G98" i="12"/>
  <c r="F115" i="12"/>
  <c r="K116" i="11" s="1"/>
  <c r="M116" i="11" s="1"/>
  <c r="E72" i="12"/>
  <c r="D17" i="12"/>
  <c r="E18" i="11" s="1"/>
  <c r="G18" i="11" s="1"/>
  <c r="D161" i="12"/>
  <c r="E162" i="11" s="1"/>
  <c r="G162" i="11" s="1"/>
  <c r="D42" i="12"/>
  <c r="E43" i="11" s="1"/>
  <c r="G43" i="11" s="1"/>
  <c r="D186" i="12"/>
  <c r="G136" i="12"/>
  <c r="G149" i="12"/>
  <c r="F94" i="12"/>
  <c r="G30" i="12"/>
  <c r="G174" i="12"/>
  <c r="F119" i="12"/>
  <c r="E76" i="12"/>
  <c r="E17" i="12"/>
  <c r="H18" i="11" s="1"/>
  <c r="J18" i="11" s="1"/>
  <c r="E161" i="12"/>
  <c r="H162" i="11" s="1"/>
  <c r="J162" i="11" s="1"/>
  <c r="D106" i="12"/>
  <c r="E107" i="11" s="1"/>
  <c r="G107" i="11" s="1"/>
  <c r="D59" i="12"/>
  <c r="F59" i="5" s="1"/>
  <c r="G10" i="12"/>
  <c r="G154" i="12"/>
  <c r="F114" i="12"/>
  <c r="F197" i="12"/>
  <c r="F101" i="12"/>
  <c r="F17" i="12"/>
  <c r="F88" i="12"/>
  <c r="D26" i="12"/>
  <c r="E27" i="11" s="1"/>
  <c r="G27" i="11" s="1"/>
  <c r="F189" i="12"/>
  <c r="D189" i="12"/>
  <c r="G189" i="12"/>
  <c r="F12" i="12"/>
  <c r="K13" i="11" s="1"/>
  <c r="M13" i="11" s="1"/>
  <c r="D12" i="12"/>
  <c r="F145" i="12"/>
  <c r="D145" i="12"/>
  <c r="F200" i="12"/>
  <c r="D200" i="12"/>
  <c r="G200" i="12"/>
  <c r="E200" i="12"/>
  <c r="F124" i="12"/>
  <c r="K125" i="11" s="1"/>
  <c r="M125" i="11" s="1"/>
  <c r="F29" i="12"/>
  <c r="K30" i="11" s="1"/>
  <c r="M30" i="11" s="1"/>
  <c r="D147" i="12"/>
  <c r="E148" i="11" s="1"/>
  <c r="G148" i="11" s="1"/>
  <c r="F66" i="12"/>
  <c r="K67" i="11" s="1"/>
  <c r="M67" i="11" s="1"/>
  <c r="E83" i="12"/>
  <c r="D28" i="12"/>
  <c r="D172" i="12"/>
  <c r="F127" i="12"/>
  <c r="E84" i="12"/>
  <c r="D29" i="12"/>
  <c r="D173" i="12"/>
  <c r="E109" i="12"/>
  <c r="D54" i="12"/>
  <c r="E55" i="11" s="1"/>
  <c r="G55" i="11" s="1"/>
  <c r="D198" i="12"/>
  <c r="E199" i="11" s="1"/>
  <c r="G199" i="11" s="1"/>
  <c r="G148" i="12"/>
  <c r="L148" i="5" s="1"/>
  <c r="G161" i="12"/>
  <c r="N162" i="11" s="1"/>
  <c r="P162" i="11" s="1"/>
  <c r="G42" i="12"/>
  <c r="G186" i="12"/>
  <c r="F131" i="12"/>
  <c r="E88" i="12"/>
  <c r="H89" i="11" s="1"/>
  <c r="J89" i="11" s="1"/>
  <c r="E29" i="12"/>
  <c r="E173" i="12"/>
  <c r="D118" i="12"/>
  <c r="D71" i="12"/>
  <c r="G22" i="12"/>
  <c r="G166" i="12"/>
  <c r="N167" i="11" s="1"/>
  <c r="P167" i="11" s="1"/>
  <c r="G108" i="12"/>
  <c r="T108" i="5" s="1"/>
  <c r="F185" i="12"/>
  <c r="G95" i="12"/>
  <c r="F196" i="12"/>
  <c r="E82" i="12"/>
  <c r="E189" i="12"/>
  <c r="D39" i="12"/>
  <c r="F165" i="12"/>
  <c r="D165" i="12"/>
  <c r="G165" i="12"/>
  <c r="F153" i="12"/>
  <c r="K154" i="11" s="1"/>
  <c r="M154" i="11" s="1"/>
  <c r="D153" i="12"/>
  <c r="E154" i="11" s="1"/>
  <c r="G154" i="11" s="1"/>
  <c r="G153" i="12"/>
  <c r="F169" i="12"/>
  <c r="D169" i="12"/>
  <c r="E170" i="11" s="1"/>
  <c r="G170" i="11" s="1"/>
  <c r="F193" i="12"/>
  <c r="D193" i="12"/>
  <c r="F97" i="12"/>
  <c r="D97" i="12"/>
  <c r="F80" i="12"/>
  <c r="D80" i="12"/>
  <c r="G80" i="12"/>
  <c r="E80" i="12"/>
  <c r="H81" i="11" s="1"/>
  <c r="J81" i="11" s="1"/>
  <c r="F164" i="12"/>
  <c r="K165" i="11" s="1"/>
  <c r="M165" i="11" s="1"/>
  <c r="D164" i="12"/>
  <c r="E165" i="11" s="1"/>
  <c r="G165" i="11" s="1"/>
  <c r="G164" i="12"/>
  <c r="L164" i="5" s="1"/>
  <c r="E164" i="12"/>
  <c r="H165" i="11" s="1"/>
  <c r="J165" i="11" s="1"/>
  <c r="E98" i="12"/>
  <c r="F98" i="12"/>
  <c r="G19" i="12"/>
  <c r="E19" i="12"/>
  <c r="F180" i="12"/>
  <c r="D180" i="12"/>
  <c r="F184" i="12"/>
  <c r="D122" i="12"/>
  <c r="F102" i="12"/>
  <c r="E95" i="12"/>
  <c r="H96" i="11" s="1"/>
  <c r="J96" i="11" s="1"/>
  <c r="D40" i="12"/>
  <c r="D184" i="12"/>
  <c r="E185" i="11" s="1"/>
  <c r="G185" i="11" s="1"/>
  <c r="E96" i="12"/>
  <c r="D41" i="12"/>
  <c r="D185" i="12"/>
  <c r="E121" i="12"/>
  <c r="D66" i="12"/>
  <c r="G16" i="12"/>
  <c r="G160" i="12"/>
  <c r="D91" i="12"/>
  <c r="E92" i="11" s="1"/>
  <c r="G92" i="11" s="1"/>
  <c r="G173" i="12"/>
  <c r="L173" i="5" s="1"/>
  <c r="F118" i="12"/>
  <c r="J118" i="5" s="1"/>
  <c r="G54" i="12"/>
  <c r="T54" i="5" s="1"/>
  <c r="G198" i="12"/>
  <c r="T198" i="5" s="1"/>
  <c r="F143" i="12"/>
  <c r="E100" i="12"/>
  <c r="E41" i="12"/>
  <c r="E185" i="12"/>
  <c r="D130" i="12"/>
  <c r="D83" i="12"/>
  <c r="G34" i="12"/>
  <c r="G178" i="12"/>
  <c r="G96" i="12"/>
  <c r="T96" i="5" s="1"/>
  <c r="G179" i="12"/>
  <c r="T179" i="5" s="1"/>
  <c r="F89" i="12"/>
  <c r="K90" i="11" s="1"/>
  <c r="M90" i="11" s="1"/>
  <c r="F172" i="12"/>
  <c r="J172" i="5" s="1"/>
  <c r="F76" i="12"/>
  <c r="F187" i="12"/>
  <c r="G175" i="12"/>
  <c r="E175" i="12"/>
  <c r="E122" i="12"/>
  <c r="F122" i="12"/>
  <c r="F36" i="12"/>
  <c r="D36" i="12"/>
  <c r="E14" i="12"/>
  <c r="H15" i="11" s="1"/>
  <c r="J15" i="11" s="1"/>
  <c r="F14" i="12"/>
  <c r="K15" i="11" s="1"/>
  <c r="M15" i="11" s="1"/>
  <c r="F44" i="12"/>
  <c r="D44" i="12"/>
  <c r="G44" i="12"/>
  <c r="E44" i="12"/>
  <c r="G199" i="12"/>
  <c r="E199" i="12"/>
  <c r="F13" i="12"/>
  <c r="D13" i="12"/>
  <c r="F48" i="12"/>
  <c r="D48" i="12"/>
  <c r="E49" i="11" s="1"/>
  <c r="G49" i="11" s="1"/>
  <c r="G67" i="12"/>
  <c r="E67" i="12"/>
  <c r="H68" i="11" s="1"/>
  <c r="J68" i="11" s="1"/>
  <c r="F133" i="12"/>
  <c r="K134" i="11" s="1"/>
  <c r="M134" i="11" s="1"/>
  <c r="D133" i="12"/>
  <c r="E45" i="12"/>
  <c r="D146" i="12"/>
  <c r="E58" i="12"/>
  <c r="D171" i="12"/>
  <c r="F162" i="12"/>
  <c r="E107" i="12"/>
  <c r="D52" i="12"/>
  <c r="D196" i="12"/>
  <c r="E197" i="11" s="1"/>
  <c r="G197" i="11" s="1"/>
  <c r="G134" i="12"/>
  <c r="L134" i="5" s="1"/>
  <c r="E108" i="12"/>
  <c r="H109" i="11" s="1"/>
  <c r="J109" i="11" s="1"/>
  <c r="D53" i="12"/>
  <c r="E54" i="11" s="1"/>
  <c r="G54" i="11" s="1"/>
  <c r="D197" i="12"/>
  <c r="E198" i="11" s="1"/>
  <c r="G198" i="11" s="1"/>
  <c r="E133" i="12"/>
  <c r="D78" i="12"/>
  <c r="D103" i="12"/>
  <c r="F130" i="12"/>
  <c r="G66" i="12"/>
  <c r="F11" i="12"/>
  <c r="F155" i="12"/>
  <c r="E53" i="12"/>
  <c r="H53" i="5" s="1"/>
  <c r="E197" i="12"/>
  <c r="H198" i="11" s="1"/>
  <c r="J198" i="11" s="1"/>
  <c r="D142" i="12"/>
  <c r="G46" i="12"/>
  <c r="N47" i="11" s="1"/>
  <c r="P47" i="11" s="1"/>
  <c r="F90" i="12"/>
  <c r="F77" i="12"/>
  <c r="F160" i="12"/>
  <c r="E70" i="12"/>
  <c r="H71" i="11" s="1"/>
  <c r="J71" i="11" s="1"/>
  <c r="D27" i="12"/>
  <c r="G181" i="12"/>
  <c r="F140" i="12"/>
  <c r="D140" i="12"/>
  <c r="G140" i="12"/>
  <c r="T140" i="5" s="1"/>
  <c r="E140" i="12"/>
  <c r="H141" i="11" s="1"/>
  <c r="J141" i="11" s="1"/>
  <c r="F57" i="12"/>
  <c r="K58" i="11" s="1"/>
  <c r="M58" i="11" s="1"/>
  <c r="D57" i="12"/>
  <c r="F57" i="5" s="1"/>
  <c r="G57" i="12"/>
  <c r="G183" i="12"/>
  <c r="E183" i="12"/>
  <c r="F183" i="12"/>
  <c r="G79" i="12"/>
  <c r="E79" i="12"/>
  <c r="E57" i="12"/>
  <c r="D170" i="12"/>
  <c r="F174" i="12"/>
  <c r="K175" i="11" s="1"/>
  <c r="M175" i="11" s="1"/>
  <c r="E119" i="12"/>
  <c r="H120" i="11" s="1"/>
  <c r="J120" i="11" s="1"/>
  <c r="D64" i="12"/>
  <c r="G2" i="12"/>
  <c r="E120" i="12"/>
  <c r="D65" i="12"/>
  <c r="E66" i="11" s="1"/>
  <c r="G66" i="11" s="1"/>
  <c r="G3" i="12"/>
  <c r="E145" i="12"/>
  <c r="D90" i="12"/>
  <c r="G40" i="12"/>
  <c r="D115" i="12"/>
  <c r="G53" i="12"/>
  <c r="F142" i="12"/>
  <c r="K143" i="11" s="1"/>
  <c r="M143" i="11" s="1"/>
  <c r="G78" i="12"/>
  <c r="N79" i="11" s="1"/>
  <c r="P79" i="11" s="1"/>
  <c r="E65" i="12"/>
  <c r="H65" i="5" s="1"/>
  <c r="D10" i="12"/>
  <c r="E11" i="11" s="1"/>
  <c r="G11" i="11" s="1"/>
  <c r="D154" i="12"/>
  <c r="F78" i="12"/>
  <c r="F148" i="12"/>
  <c r="F64" i="12"/>
  <c r="E153" i="12"/>
  <c r="E21" i="12"/>
  <c r="G145" i="12"/>
  <c r="F25" i="12"/>
  <c r="D25" i="12"/>
  <c r="E26" i="11" s="1"/>
  <c r="G26" i="11" s="1"/>
  <c r="G159" i="12"/>
  <c r="E159" i="12"/>
  <c r="F159" i="12"/>
  <c r="G195" i="12"/>
  <c r="E195" i="12"/>
  <c r="F195" i="12"/>
  <c r="K196" i="11" s="1"/>
  <c r="M196" i="11" s="1"/>
  <c r="F117" i="12"/>
  <c r="D117" i="12"/>
  <c r="G117" i="12"/>
  <c r="F152" i="12"/>
  <c r="D152" i="12"/>
  <c r="G152" i="12"/>
  <c r="E152" i="12"/>
  <c r="F92" i="12"/>
  <c r="D92" i="12"/>
  <c r="E93" i="11" s="1"/>
  <c r="G93" i="11" s="1"/>
  <c r="G92" i="12"/>
  <c r="E92" i="12"/>
  <c r="F61" i="12"/>
  <c r="D61" i="12"/>
  <c r="F37" i="12"/>
  <c r="D37" i="12"/>
  <c r="G163" i="12"/>
  <c r="E163" i="12"/>
  <c r="G139" i="12"/>
  <c r="N140" i="11" s="1"/>
  <c r="P140" i="11" s="1"/>
  <c r="E139" i="12"/>
  <c r="H140" i="11" s="1"/>
  <c r="J140" i="11" s="1"/>
  <c r="D182" i="12"/>
  <c r="E183" i="11" s="1"/>
  <c r="G183" i="11" s="1"/>
  <c r="E154" i="12"/>
  <c r="G73" i="12"/>
  <c r="L73" i="5" s="1"/>
  <c r="F186" i="12"/>
  <c r="E131" i="12"/>
  <c r="D76" i="12"/>
  <c r="G14" i="12"/>
  <c r="G158" i="12"/>
  <c r="F175" i="12"/>
  <c r="E132" i="12"/>
  <c r="D77" i="12"/>
  <c r="E78" i="11" s="1"/>
  <c r="G78" i="11" s="1"/>
  <c r="E13" i="12"/>
  <c r="H14" i="11" s="1"/>
  <c r="J14" i="11" s="1"/>
  <c r="D102" i="12"/>
  <c r="G52" i="12"/>
  <c r="D127" i="12"/>
  <c r="G65" i="12"/>
  <c r="T65" i="5" s="1"/>
  <c r="G90" i="12"/>
  <c r="E136" i="12"/>
  <c r="E77" i="12"/>
  <c r="D22" i="12"/>
  <c r="D166" i="12"/>
  <c r="G192" i="12"/>
  <c r="G72" i="12"/>
  <c r="T72" i="5" s="1"/>
  <c r="G143" i="12"/>
  <c r="L143" i="5" s="1"/>
  <c r="E141" i="12"/>
  <c r="H142" i="11" s="1"/>
  <c r="J142" i="11" s="1"/>
  <c r="D15" i="12"/>
  <c r="E16" i="11" s="1"/>
  <c r="G16" i="11" s="1"/>
  <c r="G133" i="12"/>
  <c r="L133" i="5" s="1"/>
  <c r="F19" i="12"/>
  <c r="F33" i="12"/>
  <c r="D33" i="12"/>
  <c r="G33" i="12"/>
  <c r="F49" i="12"/>
  <c r="D49" i="12"/>
  <c r="E74" i="12"/>
  <c r="F74" i="12"/>
  <c r="K75" i="11" s="1"/>
  <c r="M75" i="11" s="1"/>
  <c r="E194" i="12"/>
  <c r="H194" i="5" s="1"/>
  <c r="F194" i="12"/>
  <c r="E110" i="12"/>
  <c r="H110" i="5" s="1"/>
  <c r="F110" i="12"/>
  <c r="K111" i="11" s="1"/>
  <c r="M111" i="11" s="1"/>
  <c r="F69" i="12"/>
  <c r="D69" i="12"/>
  <c r="F69" i="5" s="1"/>
  <c r="G69" i="12"/>
  <c r="G63" i="12"/>
  <c r="E63" i="12"/>
  <c r="F63" i="12"/>
  <c r="E146" i="12"/>
  <c r="F146" i="12"/>
  <c r="F104" i="12"/>
  <c r="K105" i="11" s="1"/>
  <c r="M105" i="11" s="1"/>
  <c r="D104" i="12"/>
  <c r="G104" i="12"/>
  <c r="E104" i="12"/>
  <c r="H105" i="11" s="1"/>
  <c r="J105" i="11" s="1"/>
  <c r="F157" i="12"/>
  <c r="D157" i="12"/>
  <c r="G99" i="12"/>
  <c r="E99" i="12"/>
  <c r="F99" i="12"/>
  <c r="G11" i="12"/>
  <c r="E81" i="12"/>
  <c r="D194" i="12"/>
  <c r="F194" i="5" s="1"/>
  <c r="E166" i="12"/>
  <c r="H167" i="11" s="1"/>
  <c r="J167" i="11" s="1"/>
  <c r="G109" i="12"/>
  <c r="L109" i="5" s="1"/>
  <c r="F198" i="12"/>
  <c r="K199" i="11" s="1"/>
  <c r="M199" i="11" s="1"/>
  <c r="E143" i="12"/>
  <c r="H144" i="11" s="1"/>
  <c r="J144" i="11" s="1"/>
  <c r="G26" i="12"/>
  <c r="G170" i="12"/>
  <c r="F199" i="12"/>
  <c r="K200" i="11" s="1"/>
  <c r="M200" i="11" s="1"/>
  <c r="E144" i="12"/>
  <c r="D89" i="12"/>
  <c r="E25" i="12"/>
  <c r="E169" i="12"/>
  <c r="D114" i="12"/>
  <c r="E115" i="11" s="1"/>
  <c r="G115" i="11" s="1"/>
  <c r="E2" i="12"/>
  <c r="H3" i="11" s="1"/>
  <c r="J3" i="11" s="1"/>
  <c r="D139" i="12"/>
  <c r="G102" i="12"/>
  <c r="E89" i="12"/>
  <c r="H90" i="11" s="1"/>
  <c r="J90" i="11" s="1"/>
  <c r="D34" i="12"/>
  <c r="D178" i="12"/>
  <c r="D131" i="12"/>
  <c r="G156" i="12"/>
  <c r="G48" i="12"/>
  <c r="G59" i="12"/>
  <c r="E46" i="12"/>
  <c r="H47" i="11" s="1"/>
  <c r="J47" i="11" s="1"/>
  <c r="E129" i="12"/>
  <c r="H130" i="11" s="1"/>
  <c r="J130" i="11" s="1"/>
  <c r="E9" i="12"/>
  <c r="H10" i="11" s="1"/>
  <c r="J10" i="11" s="1"/>
  <c r="G121" i="12"/>
  <c r="N122" i="11" s="1"/>
  <c r="P122" i="11" s="1"/>
  <c r="G13" i="12"/>
  <c r="G55" i="12"/>
  <c r="E55" i="12"/>
  <c r="G4" i="12"/>
  <c r="E4" i="12"/>
  <c r="G43" i="12"/>
  <c r="E43" i="12"/>
  <c r="G7" i="12"/>
  <c r="E7" i="12"/>
  <c r="F177" i="12"/>
  <c r="D177" i="12"/>
  <c r="E178" i="11" s="1"/>
  <c r="G178" i="11" s="1"/>
  <c r="G177" i="12"/>
  <c r="T177" i="5" s="1"/>
  <c r="F85" i="12"/>
  <c r="K86" i="11" s="1"/>
  <c r="M86" i="11" s="1"/>
  <c r="D85" i="12"/>
  <c r="E86" i="11" s="1"/>
  <c r="G86" i="11" s="1"/>
  <c r="G51" i="12"/>
  <c r="E51" i="12"/>
  <c r="H52" i="11" s="1"/>
  <c r="J52" i="11" s="1"/>
  <c r="F51" i="12"/>
  <c r="K52" i="11" s="1"/>
  <c r="M52" i="11" s="1"/>
  <c r="G151" i="12"/>
  <c r="E151" i="12"/>
  <c r="E117" i="12"/>
  <c r="G60" i="12"/>
  <c r="T60" i="5" s="1"/>
  <c r="E178" i="12"/>
  <c r="G157" i="12"/>
  <c r="N158" i="11" s="1"/>
  <c r="P158" i="11" s="1"/>
  <c r="G38" i="12"/>
  <c r="N39" i="11" s="1"/>
  <c r="P39" i="11" s="1"/>
  <c r="G182" i="12"/>
  <c r="E12" i="12"/>
  <c r="H13" i="11" s="1"/>
  <c r="J13" i="11" s="1"/>
  <c r="E156" i="12"/>
  <c r="D101" i="12"/>
  <c r="E37" i="12"/>
  <c r="E181" i="12"/>
  <c r="D126" i="12"/>
  <c r="D7" i="12"/>
  <c r="D151" i="12"/>
  <c r="G114" i="12"/>
  <c r="N115" i="11" s="1"/>
  <c r="P115" i="11" s="1"/>
  <c r="F150" i="12"/>
  <c r="F42" i="12"/>
  <c r="K43" i="11" s="1"/>
  <c r="M43" i="11" s="1"/>
  <c r="D111" i="12"/>
  <c r="D158" i="12"/>
  <c r="F103" i="12"/>
  <c r="F7" i="12"/>
  <c r="Q72" i="5"/>
  <c r="B42" i="14"/>
  <c r="C53" i="1"/>
  <c r="Y79" i="14"/>
  <c r="C26" i="1"/>
  <c r="Y130" i="14"/>
  <c r="T23" i="14" s="1"/>
  <c r="D68" i="11"/>
  <c r="H187" i="11"/>
  <c r="J187" i="11" s="1"/>
  <c r="H103" i="11"/>
  <c r="J103" i="11" s="1"/>
  <c r="H23" i="11"/>
  <c r="J23" i="11" s="1"/>
  <c r="T187" i="5"/>
  <c r="E89" i="11"/>
  <c r="G89" i="11" s="1"/>
  <c r="K42" i="11"/>
  <c r="M42" i="11" s="1"/>
  <c r="L11" i="5"/>
  <c r="H151" i="5"/>
  <c r="J139" i="5"/>
  <c r="E47" i="11"/>
  <c r="G47" i="11" s="1"/>
  <c r="F39" i="5"/>
  <c r="E184" i="11"/>
  <c r="G184" i="11" s="1"/>
  <c r="E90" i="11"/>
  <c r="G90" i="11" s="1"/>
  <c r="N177" i="11"/>
  <c r="P177" i="11" s="1"/>
  <c r="H31" i="11"/>
  <c r="J31" i="11" s="1"/>
  <c r="N92" i="11"/>
  <c r="P92" i="11" s="1"/>
  <c r="H92" i="11"/>
  <c r="J92" i="11" s="1"/>
  <c r="H7" i="11"/>
  <c r="J7" i="11" s="1"/>
  <c r="L98" i="5"/>
  <c r="K152" i="11"/>
  <c r="M152" i="11" s="1"/>
  <c r="E19" i="11"/>
  <c r="G19" i="11" s="1"/>
  <c r="N125" i="11"/>
  <c r="P125" i="11" s="1"/>
  <c r="H112" i="11"/>
  <c r="J112" i="11" s="1"/>
  <c r="T105" i="5"/>
  <c r="N51" i="5"/>
  <c r="E91" i="11"/>
  <c r="G91" i="11" s="1"/>
  <c r="K22" i="11"/>
  <c r="M22" i="11" s="1"/>
  <c r="K92" i="11"/>
  <c r="M92" i="11" s="1"/>
  <c r="N84" i="11"/>
  <c r="P84" i="11" s="1"/>
  <c r="H24" i="11"/>
  <c r="J24" i="11" s="1"/>
  <c r="H72" i="11"/>
  <c r="J72" i="11" s="1"/>
  <c r="K193" i="11"/>
  <c r="M193" i="11" s="1"/>
  <c r="T192" i="5"/>
  <c r="J184" i="5"/>
  <c r="K164" i="11"/>
  <c r="M164" i="11" s="1"/>
  <c r="H124" i="11"/>
  <c r="J124" i="11" s="1"/>
  <c r="J11" i="5"/>
  <c r="E71" i="11"/>
  <c r="G71" i="11" s="1"/>
  <c r="H106" i="11"/>
  <c r="J106" i="11" s="1"/>
  <c r="E64" i="11"/>
  <c r="G64" i="11" s="1"/>
  <c r="E79" i="11"/>
  <c r="G79" i="11" s="1"/>
  <c r="K138" i="11"/>
  <c r="M138" i="11" s="1"/>
  <c r="L31" i="5"/>
  <c r="K180" i="11"/>
  <c r="M180" i="11" s="1"/>
  <c r="H179" i="5"/>
  <c r="H21" i="11"/>
  <c r="J21" i="11" s="1"/>
  <c r="K182" i="11"/>
  <c r="M182" i="11" s="1"/>
  <c r="E182" i="11"/>
  <c r="G182" i="11" s="1"/>
  <c r="N182" i="11"/>
  <c r="P182" i="11" s="1"/>
  <c r="E63" i="11"/>
  <c r="G63" i="11" s="1"/>
  <c r="K149" i="11"/>
  <c r="M149" i="11" s="1"/>
  <c r="E149" i="11"/>
  <c r="G149" i="11" s="1"/>
  <c r="K162" i="11"/>
  <c r="M162" i="11" s="1"/>
  <c r="L146" i="5"/>
  <c r="K167" i="11"/>
  <c r="M167" i="11" s="1"/>
  <c r="K84" i="11"/>
  <c r="M84" i="11" s="1"/>
  <c r="E46" i="11"/>
  <c r="G46" i="11" s="1"/>
  <c r="N83" i="11"/>
  <c r="P83" i="11" s="1"/>
  <c r="H118" i="11"/>
  <c r="J118" i="11" s="1"/>
  <c r="E76" i="11"/>
  <c r="G76" i="11" s="1"/>
  <c r="H193" i="11"/>
  <c r="J193" i="11" s="1"/>
  <c r="J129" i="5"/>
  <c r="K33" i="11"/>
  <c r="M33" i="11" s="1"/>
  <c r="H162" i="5"/>
  <c r="K198" i="11"/>
  <c r="M198" i="11" s="1"/>
  <c r="H176" i="11"/>
  <c r="J176" i="11" s="1"/>
  <c r="H128" i="11"/>
  <c r="J128" i="11" s="1"/>
  <c r="H104" i="11"/>
  <c r="J104" i="11" s="1"/>
  <c r="H55" i="11"/>
  <c r="J55" i="11" s="1"/>
  <c r="K55" i="11"/>
  <c r="M55" i="11" s="1"/>
  <c r="E69" i="11"/>
  <c r="G69" i="11" s="1"/>
  <c r="N69" i="11"/>
  <c r="P69" i="11" s="1"/>
  <c r="N171" i="11"/>
  <c r="P171" i="11" s="1"/>
  <c r="E32" i="11"/>
  <c r="G32" i="11" s="1"/>
  <c r="E176" i="11"/>
  <c r="G176" i="11" s="1"/>
  <c r="H148" i="11"/>
  <c r="J148" i="11" s="1"/>
  <c r="H113" i="11"/>
  <c r="J113" i="11" s="1"/>
  <c r="N95" i="11"/>
  <c r="P95" i="11" s="1"/>
  <c r="E138" i="11"/>
  <c r="G138" i="11" s="1"/>
  <c r="T26" i="5"/>
  <c r="J55" i="5"/>
  <c r="H108" i="11"/>
  <c r="J108" i="11" s="1"/>
  <c r="H192" i="11"/>
  <c r="J192" i="11" s="1"/>
  <c r="T169" i="5"/>
  <c r="H150" i="5"/>
  <c r="E194" i="11"/>
  <c r="G194" i="11" s="1"/>
  <c r="K137" i="11"/>
  <c r="M137" i="11" s="1"/>
  <c r="K79" i="11"/>
  <c r="M79" i="11" s="1"/>
  <c r="E101" i="11"/>
  <c r="G101" i="11" s="1"/>
  <c r="K17" i="11"/>
  <c r="M17" i="11" s="1"/>
  <c r="E17" i="11"/>
  <c r="G17" i="11" s="1"/>
  <c r="T168" i="5"/>
  <c r="L182" i="5"/>
  <c r="K70" i="11"/>
  <c r="M70" i="11" s="1"/>
  <c r="T125" i="5"/>
  <c r="T9" i="5"/>
  <c r="K64" i="11"/>
  <c r="M64" i="11" s="1"/>
  <c r="K99" i="11"/>
  <c r="M99" i="11" s="1"/>
  <c r="E146" i="11"/>
  <c r="G146" i="11" s="1"/>
  <c r="N146" i="11"/>
  <c r="P146" i="11" s="1"/>
  <c r="H200" i="5"/>
  <c r="T147" i="5"/>
  <c r="K82" i="11"/>
  <c r="M82" i="11" s="1"/>
  <c r="E82" i="11"/>
  <c r="G82" i="11" s="1"/>
  <c r="E119" i="11"/>
  <c r="G119" i="11" s="1"/>
  <c r="N22" i="11"/>
  <c r="P22" i="11" s="1"/>
  <c r="T165" i="5"/>
  <c r="K76" i="11"/>
  <c r="M76" i="11" s="1"/>
  <c r="E126" i="11"/>
  <c r="G126" i="11" s="1"/>
  <c r="K35" i="11"/>
  <c r="M35" i="11" s="1"/>
  <c r="K94" i="11"/>
  <c r="M94" i="11" s="1"/>
  <c r="K188" i="11"/>
  <c r="M188" i="11" s="1"/>
  <c r="E98" i="11"/>
  <c r="G98" i="11" s="1"/>
  <c r="L97" i="5"/>
  <c r="H67" i="11"/>
  <c r="J67" i="11" s="1"/>
  <c r="H115" i="11"/>
  <c r="J115" i="11" s="1"/>
  <c r="K115" i="11"/>
  <c r="M115" i="11" s="1"/>
  <c r="K14" i="11"/>
  <c r="M14" i="11" s="1"/>
  <c r="E14" i="11"/>
  <c r="G14" i="11" s="1"/>
  <c r="H49" i="11"/>
  <c r="J49" i="11" s="1"/>
  <c r="K49" i="11"/>
  <c r="M49" i="11" s="1"/>
  <c r="N20" i="11"/>
  <c r="P20" i="11" s="1"/>
  <c r="H19" i="5"/>
  <c r="K181" i="11"/>
  <c r="M181" i="11" s="1"/>
  <c r="E181" i="11"/>
  <c r="G181" i="11" s="1"/>
  <c r="H199" i="11"/>
  <c r="J199" i="11" s="1"/>
  <c r="K189" i="11"/>
  <c r="M189" i="11" s="1"/>
  <c r="E68" i="11"/>
  <c r="G68" i="11" s="1"/>
  <c r="H149" i="11"/>
  <c r="J149" i="11" s="1"/>
  <c r="H42" i="11"/>
  <c r="J42" i="11" s="1"/>
  <c r="H186" i="11"/>
  <c r="J186" i="11" s="1"/>
  <c r="H21" i="5"/>
  <c r="E42" i="11"/>
  <c r="G42" i="11" s="1"/>
  <c r="K107" i="11"/>
  <c r="M107" i="11" s="1"/>
  <c r="N76" i="11"/>
  <c r="P76" i="11" s="1"/>
  <c r="N159" i="11"/>
  <c r="P159" i="11" s="1"/>
  <c r="H182" i="11"/>
  <c r="J182" i="11" s="1"/>
  <c r="F140" i="5"/>
  <c r="E134" i="11"/>
  <c r="G134" i="11" s="1"/>
  <c r="K68" i="11"/>
  <c r="M68" i="11" s="1"/>
  <c r="H169" i="11"/>
  <c r="J169" i="11" s="1"/>
  <c r="H134" i="5"/>
  <c r="N139" i="11"/>
  <c r="P139" i="11" s="1"/>
  <c r="H17" i="11"/>
  <c r="J17" i="11" s="1"/>
  <c r="H161" i="11"/>
  <c r="J161" i="11" s="1"/>
  <c r="J35" i="5"/>
  <c r="L16" i="5"/>
  <c r="H34" i="11"/>
  <c r="E62" i="11"/>
  <c r="G62" i="11" s="1"/>
  <c r="L61" i="5"/>
  <c r="N164" i="11"/>
  <c r="P164" i="11" s="1"/>
  <c r="E125" i="11"/>
  <c r="G125" i="11" s="1"/>
  <c r="K184" i="11"/>
  <c r="M184" i="11" s="1"/>
  <c r="H80" i="11"/>
  <c r="J80" i="11" s="1"/>
  <c r="K6" i="11"/>
  <c r="M6" i="11" s="1"/>
  <c r="H181" i="11"/>
  <c r="J181" i="11" s="1"/>
  <c r="H110" i="11"/>
  <c r="J110" i="11" s="1"/>
  <c r="T6" i="5"/>
  <c r="H28" i="5"/>
  <c r="E108" i="11"/>
  <c r="G108" i="11" s="1"/>
  <c r="H46" i="11"/>
  <c r="J46" i="11" s="1"/>
  <c r="H190" i="11"/>
  <c r="J190" i="11" s="1"/>
  <c r="H134" i="11"/>
  <c r="J134" i="11" s="1"/>
  <c r="K20" i="11"/>
  <c r="M20" i="11" s="1"/>
  <c r="H44" i="11"/>
  <c r="J44" i="11" s="1"/>
  <c r="H156" i="11"/>
  <c r="J156" i="11" s="1"/>
  <c r="K50" i="11"/>
  <c r="M50" i="11" s="1"/>
  <c r="E50" i="11"/>
  <c r="G50" i="11" s="1"/>
  <c r="T120" i="5"/>
  <c r="E111" i="11"/>
  <c r="G111" i="11" s="1"/>
  <c r="E147" i="11"/>
  <c r="G147" i="11" s="1"/>
  <c r="E105" i="11"/>
  <c r="G105" i="11" s="1"/>
  <c r="N132" i="11"/>
  <c r="P132" i="11" s="1"/>
  <c r="H132" i="11"/>
  <c r="J132" i="11" s="1"/>
  <c r="E104" i="11"/>
  <c r="G104" i="11" s="1"/>
  <c r="T41" i="5"/>
  <c r="H185" i="11"/>
  <c r="J185" i="11" s="1"/>
  <c r="E120" i="11"/>
  <c r="G120" i="11" s="1"/>
  <c r="N70" i="11"/>
  <c r="P70" i="11" s="1"/>
  <c r="L110" i="5"/>
  <c r="H122" i="11"/>
  <c r="J122" i="11" s="1"/>
  <c r="K26" i="11"/>
  <c r="M26" i="11" s="1"/>
  <c r="L116" i="5"/>
  <c r="K157" i="11"/>
  <c r="M157" i="11" s="1"/>
  <c r="E4" i="11"/>
  <c r="G4" i="11" s="1"/>
  <c r="K73" i="11"/>
  <c r="M73" i="11" s="1"/>
  <c r="E77" i="11"/>
  <c r="G77" i="11" s="1"/>
  <c r="H178" i="11"/>
  <c r="J178" i="11" s="1"/>
  <c r="N60" i="11"/>
  <c r="P60" i="11" s="1"/>
  <c r="H60" i="11"/>
  <c r="J60" i="11" s="1"/>
  <c r="K158" i="11"/>
  <c r="M158" i="11" s="1"/>
  <c r="F157" i="5"/>
  <c r="E127" i="11"/>
  <c r="G127" i="11" s="1"/>
  <c r="E100" i="11"/>
  <c r="K128" i="11"/>
  <c r="M128" i="11" s="1"/>
  <c r="E30" i="11"/>
  <c r="G30" i="11" s="1"/>
  <c r="H170" i="11"/>
  <c r="J170" i="11" s="1"/>
  <c r="E116" i="11"/>
  <c r="G116" i="11" s="1"/>
  <c r="N54" i="11"/>
  <c r="P54" i="11" s="1"/>
  <c r="N198" i="11"/>
  <c r="P198" i="11" s="1"/>
  <c r="H88" i="11"/>
  <c r="J88" i="11" s="1"/>
  <c r="N175" i="11"/>
  <c r="P175" i="11" s="1"/>
  <c r="H53" i="11"/>
  <c r="J53" i="11" s="1"/>
  <c r="E132" i="11"/>
  <c r="G132" i="11" s="1"/>
  <c r="N35" i="11"/>
  <c r="P35" i="11" s="1"/>
  <c r="E28" i="11"/>
  <c r="G28" i="11" s="1"/>
  <c r="E186" i="11"/>
  <c r="G186" i="11" s="1"/>
  <c r="K96" i="11"/>
  <c r="M96" i="11" s="1"/>
  <c r="K83" i="11"/>
  <c r="M83" i="11" s="1"/>
  <c r="N184" i="11"/>
  <c r="P184" i="11" s="1"/>
  <c r="K34" i="11"/>
  <c r="M34" i="11" s="1"/>
  <c r="J80" i="5"/>
  <c r="G74" i="1"/>
  <c r="D27" i="15"/>
  <c r="N69" i="9"/>
  <c r="F68" i="1"/>
  <c r="J68" i="5"/>
  <c r="Q173" i="5"/>
  <c r="BB173" i="5" s="1"/>
  <c r="E20" i="11"/>
  <c r="G20" i="11" s="1"/>
  <c r="Q40" i="5"/>
  <c r="BB40" i="5" s="1"/>
  <c r="Q59" i="9"/>
  <c r="L5" i="5"/>
  <c r="AB164" i="5"/>
  <c r="AC164" i="5" s="1"/>
  <c r="Q64" i="5"/>
  <c r="BB64" i="5" s="1"/>
  <c r="C135" i="14"/>
  <c r="Q163" i="5"/>
  <c r="BB163" i="5" s="1"/>
  <c r="D171" i="11"/>
  <c r="D107" i="11"/>
  <c r="K126" i="11"/>
  <c r="M126" i="11" s="1"/>
  <c r="H184" i="11"/>
  <c r="J184" i="11" s="1"/>
  <c r="Q75" i="5"/>
  <c r="BB75" i="5" s="1"/>
  <c r="H35" i="11"/>
  <c r="J35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E179" i="1"/>
  <c r="G179" i="1"/>
  <c r="H173" i="5"/>
  <c r="B143" i="14"/>
  <c r="AB18" i="5"/>
  <c r="AQ18" i="5" s="1"/>
  <c r="G22" i="15"/>
  <c r="E22" i="15" s="1"/>
  <c r="D137" i="11"/>
  <c r="D134" i="11"/>
  <c r="Q105" i="5"/>
  <c r="BB105" i="5" s="1"/>
  <c r="Q84" i="5"/>
  <c r="BB84" i="5" s="1"/>
  <c r="D33" i="11"/>
  <c r="F53" i="1"/>
  <c r="D47" i="11"/>
  <c r="F110" i="14"/>
  <c r="B110" i="14"/>
  <c r="AB121" i="5"/>
  <c r="AQ121" i="5" s="1"/>
  <c r="Q28" i="5"/>
  <c r="BB28" i="5" s="1"/>
  <c r="AB4" i="5"/>
  <c r="AC4" i="5" s="1"/>
  <c r="F160" i="5"/>
  <c r="H188" i="11"/>
  <c r="J188" i="11" s="1"/>
  <c r="T22" i="14"/>
  <c r="D150" i="11"/>
  <c r="C86" i="1"/>
  <c r="Q155" i="9"/>
  <c r="D25" i="11"/>
  <c r="N137" i="9"/>
  <c r="D139" i="11"/>
  <c r="M60" i="5"/>
  <c r="AT60" i="5" s="1"/>
  <c r="D144" i="11"/>
  <c r="Q137" i="9"/>
  <c r="D113" i="11"/>
  <c r="C154" i="1"/>
  <c r="D63" i="11"/>
  <c r="M83" i="5"/>
  <c r="AT83" i="5" s="1"/>
  <c r="AB87" i="5"/>
  <c r="AQ87" i="5" s="1"/>
  <c r="D197" i="11"/>
  <c r="D104" i="11"/>
  <c r="Q145" i="5"/>
  <c r="R145" i="5" s="1"/>
  <c r="O105" i="5"/>
  <c r="AX105" i="5" s="1"/>
  <c r="AB80" i="5"/>
  <c r="AC80" i="5" s="1"/>
  <c r="D154" i="11"/>
  <c r="H76" i="11"/>
  <c r="J76" i="11" s="1"/>
  <c r="O181" i="5"/>
  <c r="AX181" i="5" s="1"/>
  <c r="Q63" i="5"/>
  <c r="BB63" i="5" s="1"/>
  <c r="O193" i="5"/>
  <c r="AX193" i="5" s="1"/>
  <c r="O10" i="5"/>
  <c r="AX10" i="5" s="1"/>
  <c r="D78" i="11"/>
  <c r="Q10" i="5"/>
  <c r="BB10" i="5" s="1"/>
  <c r="Q187" i="5"/>
  <c r="M183" i="5"/>
  <c r="AT183" i="5" s="1"/>
  <c r="Q128" i="9"/>
  <c r="J6" i="15"/>
  <c r="A3" i="15" s="1"/>
  <c r="D143" i="14"/>
  <c r="AB173" i="5"/>
  <c r="AC173" i="5" s="1"/>
  <c r="D54" i="11"/>
  <c r="D4" i="11"/>
  <c r="D48" i="11"/>
  <c r="Q113" i="9"/>
  <c r="D96" i="11"/>
  <c r="N48" i="9"/>
  <c r="D87" i="11"/>
  <c r="E184" i="1"/>
  <c r="AB152" i="5"/>
  <c r="AP152" i="5" s="1"/>
  <c r="AR152" i="5" s="1"/>
  <c r="Q70" i="5"/>
  <c r="BB70" i="5" s="1"/>
  <c r="Q132" i="5"/>
  <c r="BB132" i="5" s="1"/>
  <c r="N90" i="11"/>
  <c r="P90" i="11" s="1"/>
  <c r="N86" i="11"/>
  <c r="P86" i="11" s="1"/>
  <c r="E30" i="1"/>
  <c r="N40" i="6"/>
  <c r="F152" i="1"/>
  <c r="AB136" i="5"/>
  <c r="AC136" i="5" s="1"/>
  <c r="Q191" i="9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K104" i="11"/>
  <c r="M104" i="11" s="1"/>
  <c r="N26" i="6"/>
  <c r="N136" i="6"/>
  <c r="M176" i="5"/>
  <c r="F30" i="1"/>
  <c r="D189" i="11"/>
  <c r="N32" i="6"/>
  <c r="N139" i="6"/>
  <c r="N119" i="6"/>
  <c r="N29" i="6"/>
  <c r="N122" i="6"/>
  <c r="N37" i="6"/>
  <c r="N128" i="6"/>
  <c r="N41" i="6"/>
  <c r="N198" i="6"/>
  <c r="G128" i="1"/>
  <c r="Q45" i="5"/>
  <c r="BB45" i="5" s="1"/>
  <c r="Q111" i="5"/>
  <c r="BB111" i="5" s="1"/>
  <c r="Q29" i="9"/>
  <c r="N32" i="9"/>
  <c r="E35" i="14"/>
  <c r="B85" i="15"/>
  <c r="C16" i="20" s="1"/>
  <c r="Q64" i="9"/>
  <c r="N35" i="6"/>
  <c r="N140" i="6"/>
  <c r="N43" i="6"/>
  <c r="N163" i="6"/>
  <c r="N69" i="6"/>
  <c r="N173" i="6"/>
  <c r="N144" i="6"/>
  <c r="H4" i="12"/>
  <c r="D92" i="11"/>
  <c r="D196" i="11"/>
  <c r="AB170" i="5"/>
  <c r="AC170" i="5" s="1"/>
  <c r="E152" i="11"/>
  <c r="G152" i="11" s="1"/>
  <c r="E80" i="11"/>
  <c r="G80" i="11" s="1"/>
  <c r="N44" i="6"/>
  <c r="N143" i="6"/>
  <c r="N67" i="6"/>
  <c r="N166" i="6"/>
  <c r="N77" i="6"/>
  <c r="N181" i="6"/>
  <c r="N138" i="6"/>
  <c r="H127" i="11"/>
  <c r="J127" i="11" s="1"/>
  <c r="D123" i="11"/>
  <c r="T79" i="5"/>
  <c r="N152" i="11"/>
  <c r="P152" i="11" s="1"/>
  <c r="AB66" i="5"/>
  <c r="AP66" i="5" s="1"/>
  <c r="AR66" i="5" s="1"/>
  <c r="T63" i="5"/>
  <c r="Q190" i="5"/>
  <c r="BB190" i="5" s="1"/>
  <c r="D39" i="11"/>
  <c r="D90" i="11"/>
  <c r="Q167" i="9"/>
  <c r="N5" i="6"/>
  <c r="N47" i="6"/>
  <c r="N167" i="6"/>
  <c r="N70" i="6"/>
  <c r="N175" i="6"/>
  <c r="N85" i="6"/>
  <c r="N185" i="6"/>
  <c r="N126" i="6"/>
  <c r="D30" i="11"/>
  <c r="AB43" i="5"/>
  <c r="AQ43" i="5" s="1"/>
  <c r="D40" i="11"/>
  <c r="D11" i="11"/>
  <c r="K80" i="11"/>
  <c r="M80" i="11" s="1"/>
  <c r="Q179" i="5"/>
  <c r="R179" i="5" s="1"/>
  <c r="B55" i="14"/>
  <c r="B135" i="14"/>
  <c r="M191" i="5"/>
  <c r="AT191" i="5" s="1"/>
  <c r="D64" i="11"/>
  <c r="N71" i="6"/>
  <c r="N170" i="6"/>
  <c r="N79" i="6"/>
  <c r="N184" i="6"/>
  <c r="N89" i="6"/>
  <c r="N120" i="6"/>
  <c r="Q87" i="9"/>
  <c r="D55" i="14"/>
  <c r="G135" i="14"/>
  <c r="K7" i="11"/>
  <c r="M7" i="11" s="1"/>
  <c r="D122" i="11"/>
  <c r="J53" i="5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H114" i="11"/>
  <c r="J114" i="11" s="1"/>
  <c r="H135" i="14"/>
  <c r="AB133" i="5"/>
  <c r="AP133" i="5" s="1"/>
  <c r="AR133" i="5" s="1"/>
  <c r="G30" i="1"/>
  <c r="Q83" i="5"/>
  <c r="BB83" i="5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Q126" i="9"/>
  <c r="E88" i="14"/>
  <c r="D177" i="11"/>
  <c r="D128" i="1"/>
  <c r="D187" i="11"/>
  <c r="D130" i="11"/>
  <c r="C82" i="14"/>
  <c r="D82" i="14"/>
  <c r="D184" i="11"/>
  <c r="F82" i="5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H86" i="11"/>
  <c r="J86" i="11" s="1"/>
  <c r="AB148" i="5"/>
  <c r="AQ148" i="5" s="1"/>
  <c r="Q134" i="5"/>
  <c r="BB134" i="5" s="1"/>
  <c r="AB69" i="5"/>
  <c r="AP69" i="5" s="1"/>
  <c r="AR69" i="5" s="1"/>
  <c r="D8" i="11"/>
  <c r="Q173" i="9"/>
  <c r="N78" i="1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C143" i="14"/>
  <c r="Q157" i="5"/>
  <c r="BB157" i="5" s="1"/>
  <c r="Q150" i="5"/>
  <c r="O125" i="5"/>
  <c r="D117" i="11"/>
  <c r="D124" i="11"/>
  <c r="M152" i="5"/>
  <c r="F72" i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93" i="11"/>
  <c r="G193" i="11" s="1"/>
  <c r="N173" i="9"/>
  <c r="K78" i="11"/>
  <c r="M78" i="11" s="1"/>
  <c r="E96" i="14"/>
  <c r="F55" i="14"/>
  <c r="H174" i="5"/>
  <c r="G136" i="1"/>
  <c r="L184" i="5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C37" i="1"/>
  <c r="G55" i="14"/>
  <c r="F130" i="1"/>
  <c r="Q30" i="5"/>
  <c r="Q102" i="9"/>
  <c r="H138" i="12"/>
  <c r="H72" i="12"/>
  <c r="C84" i="1"/>
  <c r="O110" i="5"/>
  <c r="AX110" i="5" s="1"/>
  <c r="D13" i="11"/>
  <c r="D72" i="11"/>
  <c r="C134" i="1"/>
  <c r="F220" i="14"/>
  <c r="Q153" i="5"/>
  <c r="BB153" i="5" s="1"/>
  <c r="D86" i="11"/>
  <c r="AB149" i="5"/>
  <c r="AP149" i="5" s="1"/>
  <c r="AR149" i="5" s="1"/>
  <c r="H118" i="12"/>
  <c r="G134" i="1"/>
  <c r="D88" i="1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H119" i="11"/>
  <c r="J119" i="11" s="1"/>
  <c r="E220" i="14"/>
  <c r="H12" i="1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F80" i="5"/>
  <c r="H58" i="11"/>
  <c r="J58" i="11" s="1"/>
  <c r="D76" i="11"/>
  <c r="G104" i="1"/>
  <c r="Q15" i="9"/>
  <c r="H88" i="14"/>
  <c r="H136" i="12"/>
  <c r="H169" i="12"/>
  <c r="H59" i="12"/>
  <c r="O77" i="5"/>
  <c r="AX77" i="5" s="1"/>
  <c r="H26" i="11"/>
  <c r="J26" i="11" s="1"/>
  <c r="Q192" i="5"/>
  <c r="D36" i="11"/>
  <c r="AB31" i="5"/>
  <c r="AQ31" i="5" s="1"/>
  <c r="N125" i="9"/>
  <c r="M49" i="5"/>
  <c r="AT49" i="5" s="1"/>
  <c r="H39" i="12"/>
  <c r="H114" i="12"/>
  <c r="D114" i="11"/>
  <c r="AB33" i="5"/>
  <c r="AQ33" i="5" s="1"/>
  <c r="D38" i="1"/>
  <c r="Q171" i="9"/>
  <c r="D61" i="11"/>
  <c r="F143" i="14"/>
  <c r="D140" i="11"/>
  <c r="D161" i="11"/>
  <c r="H183" i="14"/>
  <c r="E174" i="1"/>
  <c r="H143" i="14"/>
  <c r="G182" i="1"/>
  <c r="Q107" i="5"/>
  <c r="BB107" i="5" s="1"/>
  <c r="C152" i="1"/>
  <c r="D184" i="1"/>
  <c r="AB35" i="5"/>
  <c r="AP35" i="5" s="1"/>
  <c r="AR35" i="5" s="1"/>
  <c r="Q95" i="9"/>
  <c r="D153" i="11"/>
  <c r="D74" i="1"/>
  <c r="D45" i="11"/>
  <c r="D176" i="11"/>
  <c r="D82" i="11"/>
  <c r="G116" i="1"/>
  <c r="E13" i="11"/>
  <c r="G13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26" i="11"/>
  <c r="AB96" i="5"/>
  <c r="AP96" i="5" s="1"/>
  <c r="AR96" i="5" s="1"/>
  <c r="E154" i="1"/>
  <c r="M115" i="5"/>
  <c r="F104" i="1"/>
  <c r="E9" i="1"/>
  <c r="N88" i="9"/>
  <c r="N185" i="9"/>
  <c r="N113" i="9"/>
  <c r="K27" i="11"/>
  <c r="M27" i="11" s="1"/>
  <c r="D53" i="11"/>
  <c r="Q25" i="5"/>
  <c r="R25" i="5" s="1"/>
  <c r="G139" i="1"/>
  <c r="Q181" i="5"/>
  <c r="BB181" i="5" s="1"/>
  <c r="D102" i="1"/>
  <c r="D62" i="1"/>
  <c r="D164" i="1"/>
  <c r="G105" i="1"/>
  <c r="H99" i="11"/>
  <c r="J99" i="11" s="1"/>
  <c r="C38" i="1"/>
  <c r="D129" i="1"/>
  <c r="F88" i="14"/>
  <c r="H66" i="12"/>
  <c r="Q96" i="5"/>
  <c r="H171" i="12"/>
  <c r="H69" i="12"/>
  <c r="H29" i="5"/>
  <c r="H33" i="12"/>
  <c r="Q42" i="5"/>
  <c r="T180" i="5"/>
  <c r="D5" i="11"/>
  <c r="D42" i="11"/>
  <c r="C96" i="14"/>
  <c r="H128" i="12"/>
  <c r="H124" i="12"/>
  <c r="H164" i="12"/>
  <c r="D99" i="11"/>
  <c r="D125" i="11"/>
  <c r="D159" i="11"/>
  <c r="C104" i="1"/>
  <c r="C6" i="1"/>
  <c r="E38" i="1"/>
  <c r="N196" i="9"/>
  <c r="O25" i="5"/>
  <c r="G96" i="14"/>
  <c r="L42" i="5"/>
  <c r="H26" i="12"/>
  <c r="D89" i="11"/>
  <c r="H9" i="12"/>
  <c r="AB45" i="5"/>
  <c r="AQ45" i="5" s="1"/>
  <c r="H32" i="1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H101" i="11"/>
  <c r="J101" i="11" s="1"/>
  <c r="K127" i="11"/>
  <c r="M127" i="11" s="1"/>
  <c r="K178" i="11"/>
  <c r="M178" i="11" s="1"/>
  <c r="D158" i="11"/>
  <c r="J119" i="5"/>
  <c r="D56" i="11"/>
  <c r="N161" i="9"/>
  <c r="H125" i="11"/>
  <c r="J125" i="11" s="1"/>
  <c r="Q110" i="9"/>
  <c r="K114" i="11"/>
  <c r="M114" i="11" s="1"/>
  <c r="Q131" i="9"/>
  <c r="D132" i="11"/>
  <c r="N127" i="11"/>
  <c r="P127" i="11" s="1"/>
  <c r="D81" i="11"/>
  <c r="Q110" i="5"/>
  <c r="BB110" i="5" s="1"/>
  <c r="AB102" i="5"/>
  <c r="AQ102" i="5" s="1"/>
  <c r="Q56" i="5"/>
  <c r="BB56" i="5" s="1"/>
  <c r="D195" i="11"/>
  <c r="AB159" i="5"/>
  <c r="AC159" i="5" s="1"/>
  <c r="Q106" i="5"/>
  <c r="D59" i="11"/>
  <c r="H43" i="11"/>
  <c r="J43" i="11" s="1"/>
  <c r="O145" i="5"/>
  <c r="D167" i="11"/>
  <c r="H186" i="12"/>
  <c r="H115" i="12"/>
  <c r="P63" i="5"/>
  <c r="H111" i="12"/>
  <c r="H14" i="12"/>
  <c r="N192" i="9"/>
  <c r="Q37" i="9"/>
  <c r="Q97" i="5"/>
  <c r="T25" i="5"/>
  <c r="F118" i="5"/>
  <c r="H148" i="12"/>
  <c r="B183" i="14"/>
  <c r="H191" i="12"/>
  <c r="H8" i="12"/>
  <c r="H98" i="12"/>
  <c r="G220" i="14"/>
  <c r="G110" i="14"/>
  <c r="H79" i="12"/>
  <c r="Q151" i="5"/>
  <c r="BB151" i="5" s="1"/>
  <c r="Q149" i="5"/>
  <c r="BB149" i="5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H197" i="11"/>
  <c r="J197" i="11" s="1"/>
  <c r="N14" i="9"/>
  <c r="H144" i="12"/>
  <c r="H56" i="12"/>
  <c r="H35" i="12"/>
  <c r="Q192" i="9"/>
  <c r="N183" i="9"/>
  <c r="K46" i="11"/>
  <c r="M46" i="11" s="1"/>
  <c r="M113" i="5"/>
  <c r="K141" i="11"/>
  <c r="M141" i="11" s="1"/>
  <c r="N197" i="11"/>
  <c r="P197" i="11" s="1"/>
  <c r="N34" i="9"/>
  <c r="Q122" i="9"/>
  <c r="C183" i="14"/>
  <c r="T13" i="5"/>
  <c r="Q83" i="9"/>
  <c r="N74" i="9"/>
  <c r="Q190" i="9"/>
  <c r="H145" i="5"/>
  <c r="H82" i="11"/>
  <c r="J82" i="11" s="1"/>
  <c r="D115" i="11"/>
  <c r="D100" i="11"/>
  <c r="M126" i="5"/>
  <c r="N126" i="5" s="1"/>
  <c r="B224" i="14"/>
  <c r="C224" i="14"/>
  <c r="D109" i="11"/>
  <c r="F224" i="14"/>
  <c r="D224" i="14"/>
  <c r="H131" i="11"/>
  <c r="J131" i="11" s="1"/>
  <c r="D146" i="11"/>
  <c r="E224" i="14"/>
  <c r="K131" i="11"/>
  <c r="M131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K98" i="11"/>
  <c r="M98" i="11" s="1"/>
  <c r="N195" i="6"/>
  <c r="N15" i="6"/>
  <c r="G173" i="1"/>
  <c r="Q193" i="9"/>
  <c r="Q164" i="9"/>
  <c r="Q159" i="9"/>
  <c r="N18" i="9"/>
  <c r="Q182" i="9"/>
  <c r="N95" i="9"/>
  <c r="N111" i="9"/>
  <c r="N30" i="1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N100" i="11"/>
  <c r="P100" i="11" s="1"/>
  <c r="H131" i="12"/>
  <c r="H37" i="12"/>
  <c r="E83" i="14"/>
  <c r="H34" i="12"/>
  <c r="H94" i="12"/>
  <c r="O81" i="5"/>
  <c r="AX81" i="5" s="1"/>
  <c r="D9" i="1"/>
  <c r="Q50" i="5"/>
  <c r="BB50" i="5" s="1"/>
  <c r="E164" i="11"/>
  <c r="G164" i="11" s="1"/>
  <c r="F118" i="1"/>
  <c r="Q135" i="9"/>
  <c r="H195" i="12"/>
  <c r="H31" i="12"/>
  <c r="H23" i="12"/>
  <c r="H102" i="12"/>
  <c r="H110" i="14"/>
  <c r="H10" i="12"/>
  <c r="D116" i="11"/>
  <c r="H91" i="12"/>
  <c r="H146" i="12"/>
  <c r="D110" i="14"/>
  <c r="E176" i="1"/>
  <c r="H182" i="12"/>
  <c r="H220" i="14"/>
  <c r="H5" i="12"/>
  <c r="D164" i="11"/>
  <c r="C126" i="1"/>
  <c r="Q156" i="5"/>
  <c r="O55" i="5"/>
  <c r="N193" i="9"/>
  <c r="H139" i="12"/>
  <c r="H184" i="12"/>
  <c r="H99" i="12"/>
  <c r="H152" i="12"/>
  <c r="H199" i="12"/>
  <c r="F83" i="14"/>
  <c r="H109" i="12"/>
  <c r="H193" i="12"/>
  <c r="H170" i="12"/>
  <c r="C220" i="14"/>
  <c r="H117" i="12"/>
  <c r="H50" i="12"/>
  <c r="H36" i="11"/>
  <c r="J36" i="11" s="1"/>
  <c r="H147" i="12"/>
  <c r="H3" i="12"/>
  <c r="O119" i="5"/>
  <c r="Q180" i="5"/>
  <c r="O146" i="5"/>
  <c r="H21" i="12"/>
  <c r="D162" i="11"/>
  <c r="D67" i="11"/>
  <c r="G9" i="1"/>
  <c r="Q55" i="9"/>
  <c r="M36" i="5"/>
  <c r="F38" i="1"/>
  <c r="H179" i="12"/>
  <c r="H100" i="11"/>
  <c r="J100" i="11" s="1"/>
  <c r="H155" i="12"/>
  <c r="H154" i="12"/>
  <c r="H83" i="12"/>
  <c r="C83" i="14"/>
  <c r="H181" i="12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M158" i="5"/>
  <c r="AT158" i="5" s="1"/>
  <c r="Q81" i="5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H164" i="11"/>
  <c r="J164" i="11" s="1"/>
  <c r="H145" i="12"/>
  <c r="D83" i="14"/>
  <c r="H29" i="12"/>
  <c r="H157" i="5"/>
  <c r="H16" i="12"/>
  <c r="H98" i="1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224" i="14"/>
  <c r="D180" i="11"/>
  <c r="D152" i="11"/>
  <c r="D198" i="11"/>
  <c r="K100" i="11"/>
  <c r="M100" i="11" s="1"/>
  <c r="H123" i="12"/>
  <c r="H166" i="12"/>
  <c r="H74" i="1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O137" i="5"/>
  <c r="AX137" i="5" s="1"/>
  <c r="F184" i="1"/>
  <c r="D111" i="11"/>
  <c r="D116" i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E109" i="11"/>
  <c r="G109" i="11" s="1"/>
  <c r="AB172" i="5"/>
  <c r="AP172" i="5" s="1"/>
  <c r="AR172" i="5" s="1"/>
  <c r="N135" i="9"/>
  <c r="D55" i="11"/>
  <c r="Q171" i="5"/>
  <c r="BB171" i="5" s="1"/>
  <c r="B96" i="14"/>
  <c r="K109" i="11"/>
  <c r="M109" i="11" s="1"/>
  <c r="N191" i="9"/>
  <c r="F21" i="5"/>
  <c r="F190" i="5"/>
  <c r="G184" i="1"/>
  <c r="D52" i="11"/>
  <c r="Q10" i="9"/>
  <c r="Q114" i="9"/>
  <c r="D120" i="11"/>
  <c r="Q118" i="5"/>
  <c r="BB118" i="5" s="1"/>
  <c r="Q186" i="9"/>
  <c r="F166" i="5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H75" i="11"/>
  <c r="J75" i="11" s="1"/>
  <c r="H141" i="12"/>
  <c r="H177" i="12"/>
  <c r="H70" i="12"/>
  <c r="H200" i="12"/>
  <c r="D131" i="11"/>
  <c r="N83" i="9"/>
  <c r="D84" i="1"/>
  <c r="G84" i="1"/>
  <c r="D23" i="11"/>
  <c r="N128" i="9"/>
  <c r="N93" i="9"/>
  <c r="N71" i="9"/>
  <c r="N39" i="6"/>
  <c r="Q20" i="9"/>
  <c r="AC15" i="14"/>
  <c r="W48" i="14"/>
  <c r="D142" i="11"/>
  <c r="Q53" i="9"/>
  <c r="N165" i="9"/>
  <c r="Q93" i="9"/>
  <c r="O128" i="5"/>
  <c r="D35" i="1"/>
  <c r="AB12" i="5"/>
  <c r="AQ12" i="5" s="1"/>
  <c r="Q14" i="5"/>
  <c r="BB14" i="5" s="1"/>
  <c r="J200" i="5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K161" i="11"/>
  <c r="M161" i="11" s="1"/>
  <c r="L200" i="5"/>
  <c r="C29" i="1"/>
  <c r="Q99" i="9"/>
  <c r="G29" i="1"/>
  <c r="Q78" i="9"/>
  <c r="Q77" i="9"/>
  <c r="F42" i="1"/>
  <c r="F109" i="5"/>
  <c r="K132" i="11"/>
  <c r="M132" i="11" s="1"/>
  <c r="AB178" i="5"/>
  <c r="AQ178" i="5" s="1"/>
  <c r="H147" i="11"/>
  <c r="J147" i="11" s="1"/>
  <c r="Q139" i="5"/>
  <c r="BB139" i="5" s="1"/>
  <c r="D29" i="1"/>
  <c r="D37" i="11"/>
  <c r="AC98" i="5"/>
  <c r="AP98" i="5"/>
  <c r="AR98" i="5" s="1"/>
  <c r="D69" i="11"/>
  <c r="Q194" i="5"/>
  <c r="BB194" i="5" s="1"/>
  <c r="L20" i="5"/>
  <c r="K63" i="11"/>
  <c r="M63" i="11" s="1"/>
  <c r="AB187" i="5"/>
  <c r="AP187" i="5" s="1"/>
  <c r="AR187" i="5" s="1"/>
  <c r="D16" i="11"/>
  <c r="Q123" i="9"/>
  <c r="N158" i="9"/>
  <c r="M53" i="5"/>
  <c r="AT53" i="5" s="1"/>
  <c r="Q85" i="9"/>
  <c r="N85" i="9"/>
  <c r="D128" i="11"/>
  <c r="J146" i="5"/>
  <c r="L62" i="5"/>
  <c r="Q77" i="5"/>
  <c r="D21" i="11"/>
  <c r="Q90" i="5"/>
  <c r="Q86" i="9"/>
  <c r="D83" i="11"/>
  <c r="AP138" i="5"/>
  <c r="AR138" i="5" s="1"/>
  <c r="D23" i="1"/>
  <c r="AC11" i="5"/>
  <c r="AP11" i="5"/>
  <c r="AR11" i="5" s="1"/>
  <c r="H63" i="11"/>
  <c r="J63" i="11" s="1"/>
  <c r="D186" i="11"/>
  <c r="AB104" i="5"/>
  <c r="AC104" i="5" s="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AB196" i="5"/>
  <c r="AC196" i="5" s="1"/>
  <c r="D75" i="11"/>
  <c r="D191" i="11"/>
  <c r="D148" i="11"/>
  <c r="C41" i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H84" i="11"/>
  <c r="J84" i="11" s="1"/>
  <c r="T35" i="14"/>
  <c r="T37" i="14" s="1"/>
  <c r="AP82" i="5"/>
  <c r="AR82" i="5" s="1"/>
  <c r="N56" i="9"/>
  <c r="Q18" i="9"/>
  <c r="Q47" i="5"/>
  <c r="BB47" i="5" s="1"/>
  <c r="N159" i="6"/>
  <c r="AB191" i="5"/>
  <c r="AC191" i="5" s="1"/>
  <c r="M65" i="5"/>
  <c r="AT65" i="5" s="1"/>
  <c r="H64" i="11"/>
  <c r="J64" i="11" s="1"/>
  <c r="N176" i="9"/>
  <c r="AB198" i="5"/>
  <c r="AQ198" i="5" s="1"/>
  <c r="H168" i="12"/>
  <c r="H88" i="12"/>
  <c r="H120" i="12"/>
  <c r="H85" i="12"/>
  <c r="H80" i="12"/>
  <c r="H17" i="12"/>
  <c r="H137" i="12"/>
  <c r="H93" i="12"/>
  <c r="H101" i="12"/>
  <c r="H51" i="12"/>
  <c r="E75" i="11"/>
  <c r="G75" i="11" s="1"/>
  <c r="H197" i="12"/>
  <c r="H11" i="12"/>
  <c r="H78" i="12"/>
  <c r="H46" i="12"/>
  <c r="H32" i="12"/>
  <c r="O74" i="5"/>
  <c r="AX74" i="5" s="1"/>
  <c r="F105" i="1"/>
  <c r="K95" i="11"/>
  <c r="M95" i="11" s="1"/>
  <c r="Q147" i="5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N123" i="6"/>
  <c r="C11" i="1"/>
  <c r="G11" i="1"/>
  <c r="AB160" i="5"/>
  <c r="AC160" i="5" s="1"/>
  <c r="Q57" i="9"/>
  <c r="AB26" i="5"/>
  <c r="AC26" i="5" s="1"/>
  <c r="N112" i="9"/>
  <c r="D193" i="11"/>
  <c r="O15" i="5"/>
  <c r="P15" i="5" s="1"/>
  <c r="Q145" i="9"/>
  <c r="M8" i="5"/>
  <c r="AT8" i="5" s="1"/>
  <c r="H138" i="11"/>
  <c r="J138" i="11" s="1"/>
  <c r="D178" i="11"/>
  <c r="Q76" i="9"/>
  <c r="Q151" i="9"/>
  <c r="N25" i="9"/>
  <c r="F41" i="1"/>
  <c r="AB29" i="5"/>
  <c r="AQ29" i="5" s="1"/>
  <c r="M12" i="5"/>
  <c r="AT12" i="5" s="1"/>
  <c r="G35" i="1"/>
  <c r="T70" i="5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D31" i="11"/>
  <c r="N156" i="9"/>
  <c r="Q123" i="5"/>
  <c r="BB123" i="5" s="1"/>
  <c r="N200" i="6"/>
  <c r="AB174" i="5"/>
  <c r="AQ174" i="5" s="1"/>
  <c r="Q102" i="5"/>
  <c r="Q147" i="9"/>
  <c r="Q165" i="9"/>
  <c r="Q44" i="5"/>
  <c r="BB44" i="5" s="1"/>
  <c r="M172" i="5"/>
  <c r="T137" i="5"/>
  <c r="K59" i="11"/>
  <c r="M59" i="11" s="1"/>
  <c r="M147" i="5"/>
  <c r="AT147" i="5" s="1"/>
  <c r="M105" i="5"/>
  <c r="AT105" i="5" s="1"/>
  <c r="Q27" i="9"/>
  <c r="AB88" i="5"/>
  <c r="AP88" i="5" s="1"/>
  <c r="AR88" i="5" s="1"/>
  <c r="C174" i="1"/>
  <c r="D102" i="11"/>
  <c r="J34" i="11"/>
  <c r="N68" i="9"/>
  <c r="N28" i="9"/>
  <c r="Q45" i="9"/>
  <c r="Q22" i="5"/>
  <c r="D95" i="11"/>
  <c r="AB175" i="5"/>
  <c r="AP175" i="5" s="1"/>
  <c r="AR175" i="5" s="1"/>
  <c r="Q58" i="9"/>
  <c r="M136" i="11"/>
  <c r="D133" i="11"/>
  <c r="O127" i="5"/>
  <c r="AX127" i="5" s="1"/>
  <c r="M43" i="5"/>
  <c r="AT43" i="5" s="1"/>
  <c r="Q60" i="9"/>
  <c r="N140" i="9"/>
  <c r="O41" i="5"/>
  <c r="AX41" i="5" s="1"/>
  <c r="M88" i="5"/>
  <c r="N27" i="6"/>
  <c r="N108" i="9"/>
  <c r="M73" i="5"/>
  <c r="AT73" i="5" s="1"/>
  <c r="D174" i="1"/>
  <c r="D157" i="11"/>
  <c r="M92" i="5"/>
  <c r="E87" i="11"/>
  <c r="G87" i="11" s="1"/>
  <c r="M188" i="5"/>
  <c r="AT188" i="5" s="1"/>
  <c r="O120" i="5"/>
  <c r="AX120" i="5" s="1"/>
  <c r="T86" i="5"/>
  <c r="H166" i="11"/>
  <c r="J166" i="11" s="1"/>
  <c r="T48" i="5"/>
  <c r="Q68" i="9"/>
  <c r="Q150" i="9"/>
  <c r="AB32" i="5"/>
  <c r="AQ32" i="5" s="1"/>
  <c r="E152" i="1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K47" i="11"/>
  <c r="M47" i="11" s="1"/>
  <c r="M150" i="5"/>
  <c r="D183" i="11"/>
  <c r="Q101" i="5"/>
  <c r="BB101" i="5" s="1"/>
  <c r="Q106" i="9"/>
  <c r="AB177" i="5"/>
  <c r="AQ177" i="5" s="1"/>
  <c r="O199" i="5"/>
  <c r="AX199" i="5" s="1"/>
  <c r="N82" i="9"/>
  <c r="AB47" i="5"/>
  <c r="AQ47" i="5" s="1"/>
  <c r="D121" i="11"/>
  <c r="L49" i="5"/>
  <c r="AB101" i="5"/>
  <c r="AQ101" i="5" s="1"/>
  <c r="Q122" i="5"/>
  <c r="BB122" i="5" s="1"/>
  <c r="D147" i="11"/>
  <c r="J30" i="5"/>
  <c r="D19" i="11"/>
  <c r="M122" i="5"/>
  <c r="AT122" i="5" s="1"/>
  <c r="Q109" i="9"/>
  <c r="Q166" i="9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AB194" i="14"/>
  <c r="AC173" i="14"/>
  <c r="AC149" i="14"/>
  <c r="AD80" i="14"/>
  <c r="AC116" i="14"/>
  <c r="AC99" i="14"/>
  <c r="AB80" i="14"/>
  <c r="D22" i="11"/>
  <c r="AC69" i="14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T50" i="5"/>
  <c r="D28" i="11"/>
  <c r="K11" i="11"/>
  <c r="M11" i="11" s="1"/>
  <c r="AD118" i="14"/>
  <c r="AC198" i="14"/>
  <c r="AC80" i="14"/>
  <c r="AB125" i="14"/>
  <c r="AC113" i="14"/>
  <c r="AC71" i="14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AC181" i="14"/>
  <c r="AB118" i="14"/>
  <c r="AC183" i="14"/>
  <c r="AC124" i="14"/>
  <c r="AD193" i="14"/>
  <c r="AC177" i="14"/>
  <c r="D129" i="11"/>
  <c r="L10" i="5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D169" i="11"/>
  <c r="D43" i="11"/>
  <c r="N199" i="11"/>
  <c r="P199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H79" i="11"/>
  <c r="J79" i="11" s="1"/>
  <c r="AC160" i="14"/>
  <c r="AC82" i="14"/>
  <c r="AD57" i="14"/>
  <c r="AD121" i="14"/>
  <c r="AC146" i="14"/>
  <c r="AC44" i="14"/>
  <c r="Q87" i="5"/>
  <c r="BB87" i="5" s="1"/>
  <c r="M18" i="5"/>
  <c r="N34" i="11"/>
  <c r="P34" i="11" s="1"/>
  <c r="AD171" i="14"/>
  <c r="AC162" i="14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Q112" i="9"/>
  <c r="Q127" i="9"/>
  <c r="M47" i="5"/>
  <c r="N148" i="9"/>
  <c r="AB25" i="5"/>
  <c r="AP25" i="5" s="1"/>
  <c r="AR25" i="5" s="1"/>
  <c r="Q31" i="5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D84" i="11"/>
  <c r="AD184" i="14"/>
  <c r="D127" i="11"/>
  <c r="AC145" i="14"/>
  <c r="AC164" i="14"/>
  <c r="AC191" i="14"/>
  <c r="AB167" i="14"/>
  <c r="AD149" i="14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E64" i="14"/>
  <c r="B64" i="14"/>
  <c r="H64" i="14"/>
  <c r="G64" i="14"/>
  <c r="F64" i="14"/>
  <c r="E7" i="1"/>
  <c r="C7" i="1"/>
  <c r="D7" i="1"/>
  <c r="G126" i="1"/>
  <c r="F126" i="1"/>
  <c r="E126" i="1"/>
  <c r="D126" i="1"/>
  <c r="D182" i="11"/>
  <c r="E166" i="11"/>
  <c r="G166" i="11" s="1"/>
  <c r="K148" i="11"/>
  <c r="M148" i="11" s="1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H171" i="5"/>
  <c r="K166" i="11"/>
  <c r="M166" i="11" s="1"/>
  <c r="E34" i="1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AD56" i="14"/>
  <c r="AC21" i="14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O102" i="5"/>
  <c r="F91" i="1"/>
  <c r="C91" i="1"/>
  <c r="G91" i="1"/>
  <c r="Q11" i="5"/>
  <c r="BB11" i="5" s="1"/>
  <c r="AD25" i="14"/>
  <c r="J258" i="14"/>
  <c r="Q81" i="9"/>
  <c r="E198" i="1"/>
  <c r="D198" i="1"/>
  <c r="C198" i="1"/>
  <c r="G198" i="1"/>
  <c r="F198" i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H143" i="11"/>
  <c r="J143" i="11" s="1"/>
  <c r="AB172" i="14"/>
  <c r="AB173" i="14"/>
  <c r="AD163" i="14"/>
  <c r="E150" i="11"/>
  <c r="G150" i="11" s="1"/>
  <c r="E118" i="11"/>
  <c r="G118" i="11" s="1"/>
  <c r="E56" i="11"/>
  <c r="G56" i="11" s="1"/>
  <c r="H96" i="5"/>
  <c r="K28" i="11"/>
  <c r="M28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K150" i="11"/>
  <c r="M150" i="11" s="1"/>
  <c r="N28" i="11"/>
  <c r="P28" i="11" s="1"/>
  <c r="D91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AB120" i="14"/>
  <c r="AC18" i="14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K44" i="1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E121" i="11"/>
  <c r="G121" i="11" s="1"/>
  <c r="H121" i="11"/>
  <c r="J121" i="11" s="1"/>
  <c r="N44" i="1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T38" i="5"/>
  <c r="N106" i="11"/>
  <c r="P106" i="11" s="1"/>
  <c r="N155" i="11"/>
  <c r="P155" i="11" s="1"/>
  <c r="T154" i="5"/>
  <c r="T158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J143" i="5"/>
  <c r="E144" i="11"/>
  <c r="G144" i="11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F10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L95" i="5"/>
  <c r="E96" i="1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L93" i="5"/>
  <c r="E94" i="11"/>
  <c r="G94" i="11" s="1"/>
  <c r="AB116" i="5"/>
  <c r="M116" i="5"/>
  <c r="M75" i="5"/>
  <c r="O75" i="5"/>
  <c r="L66" i="5"/>
  <c r="BB72" i="5"/>
  <c r="R72" i="5"/>
  <c r="L28" i="5"/>
  <c r="E29" i="1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E123" i="11"/>
  <c r="G123" i="11" s="1"/>
  <c r="K123" i="11"/>
  <c r="M123" i="11" s="1"/>
  <c r="H123" i="11"/>
  <c r="J123" i="11" s="1"/>
  <c r="L12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O118" i="5"/>
  <c r="M118" i="5"/>
  <c r="L154" i="5"/>
  <c r="B77" i="14"/>
  <c r="D77" i="14"/>
  <c r="H77" i="14"/>
  <c r="G77" i="14"/>
  <c r="F77" i="14"/>
  <c r="E77" i="14"/>
  <c r="C77" i="14"/>
  <c r="L167" i="5"/>
  <c r="K168" i="11"/>
  <c r="M168" i="11" s="1"/>
  <c r="M68" i="5"/>
  <c r="O68" i="5"/>
  <c r="Q170" i="5"/>
  <c r="O170" i="5"/>
  <c r="H117" i="5"/>
  <c r="H107" i="11"/>
  <c r="J107" i="11" s="1"/>
  <c r="H147" i="5"/>
  <c r="AB89" i="5"/>
  <c r="L51" i="5"/>
  <c r="L92" i="5"/>
  <c r="K93" i="1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F213" i="14"/>
  <c r="D213" i="14"/>
  <c r="H213" i="14"/>
  <c r="E213" i="14"/>
  <c r="C213" i="14"/>
  <c r="G213" i="14"/>
  <c r="B213" i="14"/>
  <c r="H93" i="1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K192" i="11"/>
  <c r="M192" i="11" s="1"/>
  <c r="E192" i="11"/>
  <c r="G192" i="11" s="1"/>
  <c r="O167" i="5"/>
  <c r="Q167" i="5"/>
  <c r="D152" i="1"/>
  <c r="B73" i="14"/>
  <c r="D73" i="14"/>
  <c r="C73" i="14"/>
  <c r="G73" i="14"/>
  <c r="F73" i="14"/>
  <c r="E73" i="14"/>
  <c r="H73" i="14"/>
  <c r="E102" i="1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L8" i="5"/>
  <c r="K9" i="11"/>
  <c r="M9" i="11" s="1"/>
  <c r="H9" i="11"/>
  <c r="J9" i="11" s="1"/>
  <c r="E9" i="1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E135" i="11"/>
  <c r="G135" i="11" s="1"/>
  <c r="B97" i="14"/>
  <c r="F97" i="14"/>
  <c r="E97" i="14"/>
  <c r="C97" i="14"/>
  <c r="H97" i="14"/>
  <c r="G97" i="14"/>
  <c r="D97" i="14"/>
  <c r="L193" i="5"/>
  <c r="G194" i="14"/>
  <c r="C194" i="14"/>
  <c r="B194" i="14"/>
  <c r="F194" i="14"/>
  <c r="E194" i="14"/>
  <c r="D194" i="14"/>
  <c r="H194" i="14"/>
  <c r="E133" i="1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L138" i="5"/>
  <c r="E174" i="11"/>
  <c r="G174" i="11" s="1"/>
  <c r="F173" i="5"/>
  <c r="D86" i="1"/>
  <c r="J56" i="5"/>
  <c r="L56" i="5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H159" i="11"/>
  <c r="J159" i="11" s="1"/>
  <c r="N33" i="11"/>
  <c r="P33" i="11" s="1"/>
  <c r="J162" i="5"/>
  <c r="L162" i="5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H137" i="11"/>
  <c r="J137" i="11" s="1"/>
  <c r="E137" i="1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L14" i="5"/>
  <c r="E15" i="11"/>
  <c r="G15" i="11" s="1"/>
  <c r="Q24" i="9"/>
  <c r="Q2" i="9"/>
  <c r="G63" i="1"/>
  <c r="F63" i="1"/>
  <c r="D63" i="1"/>
  <c r="C63" i="1"/>
  <c r="E63" i="1"/>
  <c r="H61" i="5"/>
  <c r="L23" i="5"/>
  <c r="K24" i="11"/>
  <c r="M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E172" i="11"/>
  <c r="G172" i="11" s="1"/>
  <c r="E177" i="11"/>
  <c r="G177" i="11" s="1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L136" i="5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H139" i="11"/>
  <c r="J139" i="11" s="1"/>
  <c r="F124" i="14"/>
  <c r="G124" i="14"/>
  <c r="C124" i="14"/>
  <c r="B124" i="14"/>
  <c r="H124" i="14"/>
  <c r="E124" i="14"/>
  <c r="D124" i="14"/>
  <c r="H95" i="1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L90" i="5"/>
  <c r="B65" i="14"/>
  <c r="F65" i="14"/>
  <c r="H65" i="14"/>
  <c r="G65" i="14"/>
  <c r="E65" i="14"/>
  <c r="D65" i="14"/>
  <c r="C65" i="14"/>
  <c r="AC190" i="14"/>
  <c r="AD179" i="14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E106" i="1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H5" i="1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E88" i="11"/>
  <c r="G88" i="11" s="1"/>
  <c r="L87" i="5"/>
  <c r="K88" i="1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H172" i="5"/>
  <c r="F172" i="5"/>
  <c r="L172" i="5"/>
  <c r="AB171" i="5"/>
  <c r="M171" i="5"/>
  <c r="Q138" i="5"/>
  <c r="O138" i="5"/>
  <c r="O133" i="5"/>
  <c r="Q133" i="5"/>
  <c r="E158" i="1"/>
  <c r="G158" i="1"/>
  <c r="F158" i="1"/>
  <c r="D158" i="1"/>
  <c r="C158" i="1"/>
  <c r="L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F129" i="5"/>
  <c r="L168" i="5"/>
  <c r="H169" i="5"/>
  <c r="K160" i="11"/>
  <c r="M160" i="11" s="1"/>
  <c r="E160" i="11"/>
  <c r="G160" i="11" s="1"/>
  <c r="L150" i="5"/>
  <c r="E151" i="1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Q199" i="5"/>
  <c r="L199" i="5"/>
  <c r="E200" i="1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F240" i="14"/>
  <c r="D240" i="14"/>
  <c r="G240" i="14"/>
  <c r="C240" i="14"/>
  <c r="B240" i="14"/>
  <c r="E240" i="14"/>
  <c r="H240" i="14"/>
  <c r="E146" i="1"/>
  <c r="O139" i="5"/>
  <c r="M139" i="5"/>
  <c r="M180" i="5"/>
  <c r="AB180" i="5"/>
  <c r="E169" i="1"/>
  <c r="F169" i="1"/>
  <c r="C169" i="1"/>
  <c r="G169" i="1"/>
  <c r="D169" i="1"/>
  <c r="D87" i="1"/>
  <c r="H68" i="5"/>
  <c r="D71" i="11"/>
  <c r="C195" i="1"/>
  <c r="F195" i="1"/>
  <c r="D195" i="1"/>
  <c r="G195" i="1"/>
  <c r="E195" i="1"/>
  <c r="N120" i="11"/>
  <c r="P120" i="11" s="1"/>
  <c r="T119" i="5"/>
  <c r="L1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E143" i="1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H133" i="11"/>
  <c r="J133" i="11" s="1"/>
  <c r="E159" i="11"/>
  <c r="G159" i="11" s="1"/>
  <c r="O190" i="5"/>
  <c r="M190" i="5"/>
  <c r="F185" i="1"/>
  <c r="E185" i="1"/>
  <c r="G185" i="1"/>
  <c r="D185" i="1"/>
  <c r="C185" i="1"/>
  <c r="O150" i="5"/>
  <c r="M9" i="5"/>
  <c r="O9" i="5"/>
  <c r="E85" i="11"/>
  <c r="G85" i="11" s="1"/>
  <c r="L84" i="5"/>
  <c r="L44" i="5"/>
  <c r="H45" i="11"/>
  <c r="J45" i="11" s="1"/>
  <c r="E45" i="11"/>
  <c r="G45" i="11" s="1"/>
  <c r="J44" i="5"/>
  <c r="O155" i="5"/>
  <c r="E145" i="1"/>
  <c r="F145" i="1"/>
  <c r="C145" i="1"/>
  <c r="D145" i="1"/>
  <c r="G145" i="1"/>
  <c r="E73" i="1"/>
  <c r="G73" i="1"/>
  <c r="F73" i="1"/>
  <c r="D73" i="1"/>
  <c r="C73" i="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H94" i="11"/>
  <c r="J94" i="11" s="1"/>
  <c r="G128" i="14"/>
  <c r="C128" i="14"/>
  <c r="B128" i="14"/>
  <c r="H128" i="14"/>
  <c r="F128" i="14"/>
  <c r="D128" i="14"/>
  <c r="E128" i="14"/>
  <c r="G182" i="14"/>
  <c r="E182" i="14"/>
  <c r="D182" i="14"/>
  <c r="C182" i="14"/>
  <c r="B182" i="14"/>
  <c r="F182" i="14"/>
  <c r="H182" i="14"/>
  <c r="H154" i="5"/>
  <c r="B137" i="14"/>
  <c r="H137" i="14"/>
  <c r="D137" i="14"/>
  <c r="E137" i="14"/>
  <c r="C137" i="14"/>
  <c r="G137" i="14"/>
  <c r="F137" i="14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H78" i="11"/>
  <c r="J78" i="11" s="1"/>
  <c r="H77" i="5"/>
  <c r="E94" i="14"/>
  <c r="H94" i="14"/>
  <c r="G94" i="14"/>
  <c r="F94" i="14"/>
  <c r="D94" i="14"/>
  <c r="C94" i="14"/>
  <c r="B94" i="14"/>
  <c r="K139" i="11"/>
  <c r="M139" i="11" s="1"/>
  <c r="B22" i="14"/>
  <c r="H87" i="14"/>
  <c r="B87" i="14"/>
  <c r="G87" i="14"/>
  <c r="F87" i="14"/>
  <c r="E87" i="14"/>
  <c r="D87" i="14"/>
  <c r="C87" i="14"/>
  <c r="L132" i="5"/>
  <c r="E39" i="1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H39" i="11"/>
  <c r="J39" i="11" s="1"/>
  <c r="K159" i="11"/>
  <c r="M159" i="11" s="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7" i="11"/>
  <c r="G117" i="11" s="1"/>
  <c r="E101" i="1"/>
  <c r="D101" i="1"/>
  <c r="G101" i="1"/>
  <c r="C101" i="1"/>
  <c r="F101" i="1"/>
  <c r="AX40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L156" i="5"/>
  <c r="E157" i="11"/>
  <c r="G157" i="11" s="1"/>
  <c r="H157" i="1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K118" i="1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K48" i="11"/>
  <c r="M48" i="11" s="1"/>
  <c r="H48" i="11"/>
  <c r="J48" i="11" s="1"/>
  <c r="E48" i="11"/>
  <c r="G48" i="11" s="1"/>
  <c r="L47" i="5"/>
  <c r="G15" i="1"/>
  <c r="F15" i="1"/>
  <c r="D15" i="1"/>
  <c r="E15" i="1"/>
  <c r="C15" i="1"/>
  <c r="AD97" i="14"/>
  <c r="Q72" i="9"/>
  <c r="AB2" i="5"/>
  <c r="C19" i="1"/>
  <c r="E19" i="1"/>
  <c r="G19" i="1"/>
  <c r="F19" i="1"/>
  <c r="D19" i="1"/>
  <c r="G230" i="14"/>
  <c r="H230" i="14"/>
  <c r="F230" i="14"/>
  <c r="E230" i="14"/>
  <c r="D230" i="14"/>
  <c r="C230" i="14"/>
  <c r="B230" i="14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C135" i="1"/>
  <c r="D135" i="1"/>
  <c r="G135" i="1"/>
  <c r="F135" i="1"/>
  <c r="E135" i="1"/>
  <c r="F200" i="5"/>
  <c r="M90" i="5"/>
  <c r="AB90" i="5"/>
  <c r="N107" i="9"/>
  <c r="Q35" i="9"/>
  <c r="H91" i="14"/>
  <c r="E91" i="14"/>
  <c r="C91" i="14"/>
  <c r="B91" i="14"/>
  <c r="G91" i="14"/>
  <c r="F91" i="14"/>
  <c r="D91" i="14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Q164" i="5"/>
  <c r="AP164" i="5"/>
  <c r="AR164" i="5" s="1"/>
  <c r="M77" i="5"/>
  <c r="AB77" i="5"/>
  <c r="K194" i="1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J154" i="5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92" i="1"/>
  <c r="AB41" i="5"/>
  <c r="M41" i="5"/>
  <c r="O147" i="5"/>
  <c r="C75" i="1"/>
  <c r="F75" i="1"/>
  <c r="G75" i="1"/>
  <c r="E75" i="1"/>
  <c r="D75" i="1"/>
  <c r="H59" i="11"/>
  <c r="J59" i="11" s="1"/>
  <c r="E59" i="11"/>
  <c r="G59" i="11" s="1"/>
  <c r="H37" i="11"/>
  <c r="J37" i="11" s="1"/>
  <c r="E37" i="11"/>
  <c r="G37" i="11" s="1"/>
  <c r="K37" i="11"/>
  <c r="M37" i="11" s="1"/>
  <c r="L36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E179" i="11"/>
  <c r="G179" i="11" s="1"/>
  <c r="H179" i="11"/>
  <c r="J179" i="11" s="1"/>
  <c r="L178" i="5"/>
  <c r="K179" i="1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94" i="11"/>
  <c r="J194" i="11" s="1"/>
  <c r="K171" i="1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7" i="11"/>
  <c r="K108" i="11"/>
  <c r="M108" i="11" s="1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K4" i="1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J61" i="5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E23" i="11"/>
  <c r="G23" i="11" s="1"/>
  <c r="K23" i="11"/>
  <c r="M23" i="11" s="1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L7" i="5"/>
  <c r="K8" i="11"/>
  <c r="M8" i="11" s="1"/>
  <c r="N35" i="9"/>
  <c r="E128" i="11"/>
  <c r="G128" i="11" s="1"/>
  <c r="H14" i="5"/>
  <c r="J78" i="5"/>
  <c r="H77" i="11"/>
  <c r="J77" i="11" s="1"/>
  <c r="K77" i="11"/>
  <c r="M77" i="11" s="1"/>
  <c r="Q9" i="9"/>
  <c r="F168" i="14"/>
  <c r="C168" i="14"/>
  <c r="B168" i="14"/>
  <c r="H168" i="14"/>
  <c r="G168" i="14"/>
  <c r="E168" i="14"/>
  <c r="D168" i="14"/>
  <c r="M174" i="5"/>
  <c r="O174" i="5"/>
  <c r="F137" i="5"/>
  <c r="D139" i="1"/>
  <c r="F130" i="5"/>
  <c r="M192" i="5"/>
  <c r="O192" i="5"/>
  <c r="Q121" i="5"/>
  <c r="O121" i="5"/>
  <c r="G197" i="1"/>
  <c r="D197" i="1"/>
  <c r="F197" i="1"/>
  <c r="E197" i="1"/>
  <c r="C197" i="1"/>
  <c r="E196" i="11"/>
  <c r="G196" i="11" s="1"/>
  <c r="E112" i="11"/>
  <c r="G112" i="11" s="1"/>
  <c r="K112" i="11"/>
  <c r="M112" i="11" s="1"/>
  <c r="L111" i="5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H144" i="5"/>
  <c r="E145" i="11"/>
  <c r="G145" i="11" s="1"/>
  <c r="D155" i="1"/>
  <c r="L149" i="5"/>
  <c r="L170" i="5"/>
  <c r="M30" i="5"/>
  <c r="O30" i="5"/>
  <c r="H83" i="11"/>
  <c r="J83" i="11" s="1"/>
  <c r="K186" i="11"/>
  <c r="M186" i="11" s="1"/>
  <c r="M186" i="5"/>
  <c r="AB186" i="5"/>
  <c r="L4" i="5"/>
  <c r="G6" i="1"/>
  <c r="K156" i="1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L195" i="5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H177" i="1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K103" i="11"/>
  <c r="M103" i="11" s="1"/>
  <c r="G198" i="14"/>
  <c r="E198" i="14"/>
  <c r="D198" i="14"/>
  <c r="H198" i="14"/>
  <c r="C198" i="14"/>
  <c r="F198" i="14"/>
  <c r="B198" i="14"/>
  <c r="L106" i="5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K39" i="1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AB167" i="5"/>
  <c r="F161" i="1"/>
  <c r="K129" i="11"/>
  <c r="M129" i="11" s="1"/>
  <c r="H128" i="5"/>
  <c r="F128" i="5"/>
  <c r="L128" i="5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K153" i="11"/>
  <c r="M153" i="11" s="1"/>
  <c r="H153" i="11"/>
  <c r="J153" i="11" s="1"/>
  <c r="E153" i="11"/>
  <c r="G153" i="11" s="1"/>
  <c r="L152" i="5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K177" i="1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H200" i="11"/>
  <c r="J200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96" i="11"/>
  <c r="J196" i="11" s="1"/>
  <c r="H99" i="14"/>
  <c r="G99" i="14"/>
  <c r="F99" i="14"/>
  <c r="E99" i="14"/>
  <c r="D99" i="14"/>
  <c r="C99" i="14"/>
  <c r="B99" i="14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F66" i="5"/>
  <c r="H115" i="14"/>
  <c r="B115" i="14"/>
  <c r="E115" i="14"/>
  <c r="D115" i="14"/>
  <c r="C115" i="14"/>
  <c r="G115" i="14"/>
  <c r="F115" i="14"/>
  <c r="K135" i="1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AD182" i="14"/>
  <c r="AC165" i="14"/>
  <c r="F163" i="1"/>
  <c r="D163" i="1"/>
  <c r="C163" i="1"/>
  <c r="E163" i="1"/>
  <c r="G163" i="1"/>
  <c r="E124" i="11"/>
  <c r="G124" i="11" s="1"/>
  <c r="M185" i="5"/>
  <c r="AB185" i="5"/>
  <c r="D92" i="1"/>
  <c r="F90" i="5"/>
  <c r="AC90" i="14"/>
  <c r="AD66" i="14"/>
  <c r="O6" i="5"/>
  <c r="Q6" i="5"/>
  <c r="L158" i="5"/>
  <c r="AD158" i="14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AD102" i="14"/>
  <c r="AB72" i="5"/>
  <c r="AB72" i="14"/>
  <c r="AD28" i="14"/>
  <c r="M175" i="5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E190" i="11"/>
  <c r="G190" i="11" s="1"/>
  <c r="K190" i="1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Q156" i="9"/>
  <c r="Q23" i="9"/>
  <c r="E3" i="11"/>
  <c r="G3" i="11" s="1"/>
  <c r="K3" i="11"/>
  <c r="M3" i="11" s="1"/>
  <c r="L2" i="5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K53" i="11"/>
  <c r="M53" i="11" s="1"/>
  <c r="E53" i="11"/>
  <c r="G53" i="11" s="1"/>
  <c r="L52" i="5"/>
  <c r="M97" i="5"/>
  <c r="Q44" i="9"/>
  <c r="N80" i="9"/>
  <c r="Q74" i="5"/>
  <c r="AQ98" i="5"/>
  <c r="J25" i="5"/>
  <c r="E66" i="1"/>
  <c r="D66" i="1"/>
  <c r="G66" i="1"/>
  <c r="C66" i="1"/>
  <c r="F66" i="1"/>
  <c r="O18" i="5"/>
  <c r="H19" i="11"/>
  <c r="J19" i="11" s="1"/>
  <c r="K19" i="1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K113" i="11"/>
  <c r="M113" i="11" s="1"/>
  <c r="E113" i="11"/>
  <c r="G113" i="11" s="1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L64" i="5"/>
  <c r="K65" i="11"/>
  <c r="M65" i="11" s="1"/>
  <c r="H65" i="11"/>
  <c r="J65" i="11" s="1"/>
  <c r="E65" i="1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K38" i="11"/>
  <c r="M38" i="11" s="1"/>
  <c r="H38" i="11"/>
  <c r="J38" i="11" s="1"/>
  <c r="L37" i="5"/>
  <c r="E38" i="11"/>
  <c r="G38" i="11" s="1"/>
  <c r="AB13" i="5"/>
  <c r="G27" i="1"/>
  <c r="F27" i="1"/>
  <c r="D27" i="1"/>
  <c r="E27" i="1"/>
  <c r="C27" i="1"/>
  <c r="N136" i="9"/>
  <c r="D188" i="11"/>
  <c r="O182" i="5"/>
  <c r="F127" i="1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G7" i="1"/>
  <c r="J69" i="5"/>
  <c r="AB110" i="5"/>
  <c r="H72" i="5"/>
  <c r="E73" i="11"/>
  <c r="G73" i="11" s="1"/>
  <c r="Q175" i="5"/>
  <c r="L175" i="5"/>
  <c r="K176" i="11"/>
  <c r="M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L17" i="5"/>
  <c r="K18" i="1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H108" i="5" l="1"/>
  <c r="H140" i="5"/>
  <c r="P5" i="5"/>
  <c r="R102" i="5"/>
  <c r="J85" i="5"/>
  <c r="L118" i="5"/>
  <c r="L157" i="5"/>
  <c r="H111" i="11"/>
  <c r="J111" i="11" s="1"/>
  <c r="H15" i="5"/>
  <c r="J164" i="5"/>
  <c r="T40" i="14"/>
  <c r="J21" i="5"/>
  <c r="F53" i="5"/>
  <c r="F115" i="5"/>
  <c r="F107" i="5"/>
  <c r="T157" i="5"/>
  <c r="H189" i="5"/>
  <c r="L176" i="5"/>
  <c r="T176" i="5"/>
  <c r="F42" i="5"/>
  <c r="F148" i="5"/>
  <c r="F188" i="5"/>
  <c r="T113" i="5"/>
  <c r="K130" i="11"/>
  <c r="M130" i="11" s="1"/>
  <c r="F121" i="5"/>
  <c r="J192" i="5"/>
  <c r="L68" i="5"/>
  <c r="N114" i="11"/>
  <c r="P114" i="11" s="1"/>
  <c r="H41" i="5"/>
  <c r="J19" i="5"/>
  <c r="N166" i="11"/>
  <c r="P166" i="11" s="1"/>
  <c r="L165" i="5"/>
  <c r="F184" i="5"/>
  <c r="J151" i="5"/>
  <c r="N115" i="5"/>
  <c r="H30" i="5"/>
  <c r="N69" i="5"/>
  <c r="R192" i="5"/>
  <c r="T138" i="5"/>
  <c r="F3" i="5"/>
  <c r="H60" i="5"/>
  <c r="H151" i="11"/>
  <c r="J151" i="11" s="1"/>
  <c r="T174" i="5"/>
  <c r="N89" i="5"/>
  <c r="N13" i="5"/>
  <c r="T170" i="5"/>
  <c r="R96" i="5"/>
  <c r="R31" i="5"/>
  <c r="N130" i="5"/>
  <c r="T11" i="5"/>
  <c r="R180" i="5"/>
  <c r="N12" i="11"/>
  <c r="P12" i="11" s="1"/>
  <c r="N169" i="11"/>
  <c r="P169" i="11" s="1"/>
  <c r="P123" i="5"/>
  <c r="P169" i="5"/>
  <c r="K69" i="11"/>
  <c r="M69" i="11" s="1"/>
  <c r="T19" i="5"/>
  <c r="L19" i="5"/>
  <c r="R173" i="5"/>
  <c r="F68" i="5"/>
  <c r="F19" i="5"/>
  <c r="R40" i="5"/>
  <c r="T68" i="5"/>
  <c r="T5" i="5"/>
  <c r="N6" i="11"/>
  <c r="P6" i="11" s="1"/>
  <c r="J125" i="5"/>
  <c r="H168" i="5"/>
  <c r="H89" i="5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49" i="5" l="1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B26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9" i="20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<sst xmlns="http://schemas.openxmlformats.org/spreadsheetml/2006/main" count="40905" uniqueCount="745">
  <si>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</si>
  <si>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</si>
  <si>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</si>
  <si>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</si>
  <si>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</si>
  <si>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</si>
  <si>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</si>
  <si>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</si>
  <si>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</si>
  <si>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</si>
  <si>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</si>
  <si>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</si>
  <si>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</si>
  <si>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</si>
  <si>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</si>
  <si>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</si>
  <si>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</si>
  <si>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</si>
  <si>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</si>
  <si>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</si>
  <si>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</si>
  <si>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</si>
  <si>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</si>
  <si>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</si>
  <si>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</si>
  <si>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</si>
  <si>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</si>
  <si>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</si>
  <si>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</si>
  <si>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</si>
  <si>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</si>
  <si>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</si>
  <si>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</si>
  <si>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</si>
  <si>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</si>
  <si>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</si>
  <si>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</si>
  <si>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</si>
  <si>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</si>
  <si>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</si>
  <si>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</si>
  <si>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</si>
  <si>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</si>
  <si>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</si>
  <si>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</si>
  <si>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</si>
  <si>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</si>
  <si>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</si>
  <si>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</si>
  <si>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</si>
  <si>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</si>
  <si>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</si>
  <si>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</si>
  <si>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</si>
  <si>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</si>
  <si>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</si>
  <si>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</si>
  <si>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</si>
  <si>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</si>
  <si>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</si>
  <si>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</si>
  <si>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</si>
  <si>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</si>
  <si>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</si>
  <si>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</si>
  <si>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</si>
  <si>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</si>
  <si>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</si>
  <si>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</si>
  <si>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</si>
  <si>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</si>
  <si>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</si>
  <si>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</si>
  <si>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</si>
  <si>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</si>
  <si>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</si>
  <si>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</si>
  <si>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</si>
  <si>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</si>
  <si>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</si>
  <si>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</si>
  <si>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</si>
  <si>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</si>
  <si>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</si>
  <si>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</si>
  <si>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</si>
  <si>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</si>
  <si>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</si>
  <si>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</si>
  <si>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</si>
  <si>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</si>
  <si>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</si>
  <si>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</si>
  <si>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</si>
  <si>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</si>
  <si>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</si>
  <si>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</si>
  <si>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</si>
  <si>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</si>
  <si>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</si>
  <si>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</si>
  <si>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</si>
  <si>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</si>
  <si>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</si>
  <si>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</si>
  <si>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</si>
  <si>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</si>
  <si>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</si>
  <si>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</si>
  <si>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</si>
  <si>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</si>
  <si>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</si>
  <si>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</si>
  <si>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</si>
  <si>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</si>
  <si>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</si>
  <si>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</si>
  <si>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</si>
  <si>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</si>
  <si>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</si>
  <si>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</si>
  <si>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</si>
  <si>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</si>
  <si>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</si>
  <si>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</si>
  <si>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</si>
  <si>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</si>
  <si>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</si>
  <si>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</si>
  <si>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</si>
  <si>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</si>
  <si>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</si>
  <si>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</si>
  <si>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</si>
  <si>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</si>
  <si>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</si>
  <si>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</si>
  <si>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</si>
  <si>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</si>
  <si>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</si>
  <si>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</si>
  <si>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</si>
  <si>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</si>
  <si>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</si>
  <si>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</si>
  <si>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</si>
  <si>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</si>
  <si>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</si>
  <si>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</si>
  <si>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</si>
  <si>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</si>
  <si>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</si>
  <si>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</si>
  <si>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</si>
  <si>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</si>
  <si>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</si>
  <si>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</si>
  <si>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</si>
  <si>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</si>
  <si>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</si>
  <si>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</si>
  <si>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</si>
  <si>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</si>
  <si>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</si>
  <si>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</si>
  <si>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</si>
  <si>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</si>
  <si>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</si>
  <si>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</si>
  <si>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</si>
  <si>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</si>
  <si>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</si>
  <si>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</si>
  <si>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</si>
  <si>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</si>
  <si>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</si>
  <si>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</si>
  <si>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</si>
  <si>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</si>
  <si>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</si>
  <si>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</si>
  <si>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</si>
  <si>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</si>
  <si>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</si>
  <si>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</si>
  <si>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</si>
  <si>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</si>
  <si>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</si>
  <si>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</si>
  <si>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</si>
  <si>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</si>
  <si>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</si>
  <si>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</si>
  <si>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</si>
  <si>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</si>
  <si>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</si>
  <si>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</si>
  <si>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</si>
  <si>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</si>
  <si>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</si>
  <si>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</si>
  <si>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</si>
  <si>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</si>
  <si>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</si>
  <si>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</si>
  <si>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</si>
  <si>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</si>
  <si>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</si>
  <si>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</si>
  <si>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</si>
  <si>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</si>
  <si>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</si>
  <si>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</si>
  <si>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</si>
  <si>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</si>
  <si>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</si>
  <si>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</si>
  <si>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</si>
  <si>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</si>
  <si>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</si>
  <si>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</si>
  <si>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</si>
  <si>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</si>
  <si>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</si>
  <si>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</si>
  <si>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</si>
  <si>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</si>
  <si>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</si>
  <si>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</si>
  <si>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</si>
  <si>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</si>
  <si>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</si>
  <si>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</si>
  <si>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</si>
  <si>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</si>
  <si>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</si>
  <si>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</si>
  <si>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</si>
  <si>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</si>
  <si>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</si>
  <si>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</si>
  <si>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</si>
  <si>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</si>
  <si>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</si>
  <si>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</si>
  <si>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</si>
  <si>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</si>
  <si>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</si>
  <si>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</si>
  <si>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</si>
  <si>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</si>
  <si>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</si>
  <si>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</si>
  <si>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</si>
  <si>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</si>
  <si>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</si>
  <si>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</si>
  <si>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</si>
  <si>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</si>
  <si>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</si>
  <si>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</si>
  <si>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</si>
  <si>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</si>
  <si>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</si>
  <si>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</si>
  <si>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</si>
  <si>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</si>
  <si>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</si>
  <si>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</si>
  <si>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</si>
  <si>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</si>
  <si>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</si>
  <si>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</si>
  <si>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</si>
  <si>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</si>
  <si>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</si>
  <si>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</si>
  <si>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</si>
  <si>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</si>
  <si>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</si>
  <si>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</si>
  <si>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</si>
  <si>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</si>
  <si>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</si>
  <si>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</si>
  <si>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</si>
  <si>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</si>
  <si>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</si>
  <si>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</si>
  <si>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</si>
  <si>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</si>
  <si>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</si>
  <si>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</si>
  <si>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</si>
  <si>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</si>
  <si>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</si>
  <si>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</si>
  <si>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</si>
  <si>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</si>
  <si>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</si>
  <si>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</si>
  <si>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</si>
  <si>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</si>
  <si>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</si>
  <si>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</si>
  <si>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</si>
  <si>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</si>
  <si>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</si>
  <si>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</si>
  <si>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</si>
  <si>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</si>
  <si>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</si>
  <si>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</si>
  <si>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</si>
  <si>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</si>
  <si>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</si>
  <si>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</si>
  <si>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</si>
  <si>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</si>
  <si>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</si>
  <si>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</si>
  <si>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</si>
  <si>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</si>
  <si>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</si>
  <si>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</si>
  <si>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</si>
  <si>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</si>
  <si>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</si>
  <si>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</si>
  <si>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</si>
  <si>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</si>
  <si>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</si>
  <si>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</si>
  <si>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</si>
  <si>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</si>
  <si>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</si>
  <si>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</si>
  <si>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</si>
  <si>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</si>
  <si>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</si>
  <si>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</si>
  <si>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</si>
  <si>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</si>
  <si>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</si>
  <si>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</si>
  <si>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</si>
  <si>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</si>
  <si>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</si>
  <si>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</si>
  <si>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</si>
  <si>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</si>
  <si>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</si>
  <si>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</si>
  <si>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</si>
  <si>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</si>
  <si>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</si>
  <si>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</si>
  <si>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</si>
  <si>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</si>
  <si>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</si>
  <si>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</si>
  <si>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</si>
  <si>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</si>
  <si>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</si>
  <si>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</si>
  <si>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</si>
  <si>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</si>
  <si>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</si>
  <si>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</si>
  <si>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</si>
  <si>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</si>
  <si>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</si>
  <si>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</si>
  <si>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</si>
  <si>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</si>
  <si>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</si>
  <si>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</si>
  <si>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</si>
  <si>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</si>
  <si>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</si>
  <si>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</si>
  <si>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</si>
  <si>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</si>
  <si>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</si>
  <si>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</si>
  <si>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</si>
  <si>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</si>
  <si>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</si>
  <si>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</si>
  <si>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</si>
  <si>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</si>
  <si>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</si>
  <si>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</si>
  <si>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</si>
  <si>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</si>
  <si>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</si>
  <si>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</si>
  <si>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</si>
  <si>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</si>
  <si>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</si>
  <si>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</si>
  <si>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</si>
  <si>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</si>
  <si>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</si>
  <si>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</si>
  <si>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</si>
  <si>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</si>
  <si>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</si>
  <si>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</si>
  <si>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</si>
  <si>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</si>
  <si>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</si>
  <si>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</si>
  <si>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</si>
  <si>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</si>
  <si>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</si>
  <si>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</si>
  <si>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</si>
  <si>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</si>
  <si>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</si>
  <si>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</si>
  <si>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</si>
  <si>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</si>
  <si>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</si>
  <si>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</si>
  <si>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</si>
  <si>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</si>
  <si>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</si>
  <si>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</si>
  <si>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</si>
  <si>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</si>
  <si>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</si>
  <si>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</si>
  <si>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</si>
  <si>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</si>
  <si>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</si>
  <si>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</si>
  <si>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</si>
  <si>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</si>
  <si>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</si>
  <si>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</si>
  <si>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</si>
  <si>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</si>
  <si>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</si>
  <si>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</si>
  <si>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</si>
  <si>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</si>
  <si>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</si>
  <si>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</si>
  <si>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</si>
  <si>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</si>
  <si>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</si>
  <si>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</si>
  <si>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</si>
  <si>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</si>
  <si>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</si>
  <si>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</si>
  <si>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</si>
  <si>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</si>
  <si>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</si>
  <si>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</si>
  <si>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</si>
  <si>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</si>
  <si>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</si>
  <si>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</si>
  <si>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</si>
  <si>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</si>
  <si>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</si>
  <si>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</si>
  <si>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</si>
  <si>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</si>
  <si>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</si>
  <si>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</si>
  <si>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</si>
  <si>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</si>
  <si>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</si>
  <si>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</si>
  <si>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</si>
  <si>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</si>
  <si>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</si>
  <si>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</si>
  <si>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</si>
  <si>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</si>
  <si>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</si>
  <si>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</si>
  <si>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</si>
  <si>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</si>
  <si>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</si>
  <si>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</si>
  <si>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</si>
  <si>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</si>
  <si>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</si>
  <si>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</si>
  <si>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</si>
  <si>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</si>
  <si>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</si>
  <si>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</si>
  <si>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</si>
  <si>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</si>
  <si>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</si>
  <si>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</si>
  <si>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</si>
  <si>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</si>
  <si>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</si>
  <si>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</si>
  <si>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</si>
  <si>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</si>
  <si>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</si>
  <si>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</si>
  <si>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</si>
  <si>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</si>
  <si>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</si>
  <si>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</si>
  <si>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</si>
  <si>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</si>
  <si>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</si>
  <si>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</si>
  <si>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</si>
  <si>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</si>
  <si>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</si>
  <si>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</si>
  <si>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</si>
  <si>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</si>
  <si>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</si>
  <si>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</si>
  <si>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</si>
  <si>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</si>
  <si>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</si>
  <si>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</si>
  <si>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</si>
  <si>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</si>
  <si>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</si>
  <si>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</si>
  <si>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</si>
  <si>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</si>
  <si>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</si>
  <si>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</si>
  <si>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</si>
  <si>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</si>
  <si>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</si>
  <si>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</si>
  <si>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</si>
  <si>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</si>
  <si>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</si>
  <si>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</si>
  <si>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</si>
  <si>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</si>
  <si>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</si>
  <si>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</si>
  <si>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</si>
  <si>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</si>
  <si>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</si>
  <si>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</si>
  <si>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</si>
  <si>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</si>
  <si>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</si>
  <si>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</si>
  <si>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</si>
  <si>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</si>
  <si>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</si>
  <si>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</si>
  <si>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</si>
  <si>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</si>
  <si>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</si>
  <si>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</si>
  <si>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</si>
  <si>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</si>
  <si>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</si>
  <si>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</si>
  <si>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</si>
  <si>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</si>
  <si>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</si>
  <si>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</si>
  <si>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</si>
  <si>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</si>
  <si>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</si>
  <si>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</si>
  <si>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</si>
  <si>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</si>
  <si>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</si>
  <si>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</si>
  <si>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</si>
  <si>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</si>
  <si>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</si>
  <si>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</si>
  <si>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</si>
  <si>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</si>
  <si>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</si>
  <si>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</si>
  <si>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</si>
  <si>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</si>
  <si>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</si>
  <si>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</si>
  <si>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</si>
  <si>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</si>
  <si>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</si>
  <si>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</si>
  <si>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</si>
  <si>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</si>
  <si>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</si>
  <si>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</si>
  <si>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</si>
  <si>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</si>
  <si>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</si>
  <si>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</si>
  <si>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</si>
  <si>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</si>
  <si>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</si>
  <si>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</si>
  <si>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</si>
  <si>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</si>
  <si>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</si>
  <si>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</si>
  <si>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</si>
  <si>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</si>
  <si>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</si>
  <si>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</si>
  <si>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</si>
  <si>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</si>
  <si>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</si>
  <si>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</si>
  <si>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</si>
  <si>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</si>
  <si>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</si>
  <si>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</si>
  <si>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</si>
  <si>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</si>
  <si>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</si>
  <si>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</si>
  <si>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</si>
  <si>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</si>
  <si>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</si>
  <si>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</si>
  <si>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</si>
  <si>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</si>
  <si>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</si>
  <si>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</si>
  <si>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</si>
  <si>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</si>
  <si>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</si>
  <si>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</si>
  <si>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</si>
  <si>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</si>
  <si>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</si>
  <si>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</si>
  <si>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</si>
  <si>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</si>
  <si>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</si>
  <si>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</si>
  <si>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</si>
  <si>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</si>
  <si>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</si>
  <si>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</si>
  <si>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</si>
  <si>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</si>
  <si>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</si>
  <si>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</si>
  <si>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</si>
  <si>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</si>
  <si>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</si>
  <si>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</si>
  <si>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</si>
  <si>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</si>
  <si>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</si>
  <si>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</si>
  <si>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</si>
  <si>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</si>
  <si>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</si>
  <si>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</si>
  <si>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</si>
  <si>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</si>
  <si>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</si>
  <si>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</si>
  <si>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</si>
  <si>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</si>
  <si>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</si>
  <si>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</si>
  <si>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</si>
  <si>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</si>
  <si>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</si>
  <si>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</si>
  <si>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</si>
  <si>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</si>
  <si>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</si>
  <si>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</si>
  <si>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</si>
  <si>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</si>
  <si>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</si>
  <si>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</si>
  <si>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</si>
  <si>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</si>
  <si>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</si>
  <si>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</si>
  <si>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</si>
  <si>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</si>
  <si>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</si>
  <si>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</si>
  <si>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</si>
  <si>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</si>
  <si>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</si>
  <si>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</si>
  <si>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</si>
  <si>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</si>
  <si>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</si>
  <si>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</si>
  <si>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</si>
  <si>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</si>
  <si>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</si>
  <si>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</si>
  <si>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</si>
  <si>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</si>
  <si>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</si>
  <si>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</si>
  <si>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</si>
  <si>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</si>
  <si>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</si>
  <si>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</si>
  <si>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</si>
  <si>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</si>
  <si>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</si>
  <si>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</si>
  <si>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</si>
  <si>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</si>
  <si>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</si>
  <si>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</si>
  <si>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</si>
  <si>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</si>
  <si>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</si>
  <si>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</si>
  <si>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</si>
  <si>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</si>
  <si>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</si>
  <si>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</si>
  <si>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</si>
  <si>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</si>
  <si>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</si>
  <si>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</si>
  <si>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</si>
  <si>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</si>
  <si>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</si>
  <si>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</si>
  <si>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</si>
  <si>
    <t>ÚLTIMO REAJUSTE JÁ INCORPORADO AO VU</t>
  </si>
  <si>
    <t>INDICE_BASE_ECONOMICA_VU</t>
  </si>
  <si>
    <t>Aditivos com ALERTA (VTA indisponivel se &gt;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</si>
</sst>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8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  <font>
      <sz val="11"/>
      <color rgb="FF00000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D9D9D9"/>
      </left>
      <right/>
      <top style="thin">
        <color rgb="FFBFBFBF"/>
      </top>
      <bottom style="thin">
        <color rgb="FFD9D9D9"/>
      </bottom>
      <diagonal/>
    </border>
    <border>
      <left style="thin">
        <color rgb="FFD9D9D9"/>
      </left>
      <right style="thin">
        <color rgb="FFBFBFBF"/>
      </right>
      <top style="thin">
        <color rgb="FFD9D9D9"/>
      </top>
      <bottom/>
      <diagonal/>
    </border>
  </borders>
  <cellStyleXfs count="1">
    <xf numFmtId="0" fontId="0" fillId="0" borderId="38"/>
  </cellStyleXfs>
  <cellXfs count="61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9" fillId="61" borderId="96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wrapText="1"/>
    </xf>
    <xf numFmtId="0" fontId="104" fillId="39" borderId="97" xfId="0" applyFont="1" applyFill="1" applyBorder="1" applyAlignment="1">
      <alignment vertical="center"/>
    </xf>
    <xf numFmtId="0" fontId="104" fillId="39" borderId="22" xfId="0" applyFont="1" applyFill="1" applyBorder="1" applyAlignment="1">
      <alignment vertical="center"/>
    </xf>
    <xf numFmtId="0" fontId="9" fillId="61" borderId="98" xfId="0" applyFont="1" applyFill="1" applyBorder="1" applyAlignment="1">
      <alignment horizontal="center" vertical="center" wrapText="1"/>
    </xf>
    <xf numFmtId="0" fontId="22" fillId="48" borderId="37" xfId="0" applyFont="1" applyFill="1" applyBorder="1" applyAlignment="1">
      <alignment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107" fillId="0" borderId="0" xfId="0" applyFont="1" applyBorder="1" applyAlignment="1" applyProtection="1"/>
    <xf numFmtId="1" fontId="107" fillId="0" borderId="0" xfId="0" applyNumberFormat="1" applyFont="1" applyBorder="1" applyAlignment="1" applyProtection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D9D9D9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0061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6" t="s">
        <v>1</v>
      </c>
    </row>
    <row r="2" spans="1:7" x14ac:dyDescent="0.35">
      <c r="A2" s="1" t="s">
        <v>2</v>
      </c>
      <c r="B2" s="159" t="str">
        <f>IFERROR(IF(NOT(ISNUMBER($B$3)),"",IF(OR($B$3&lt;EDATE(DATE(YEAR(INDEX(parametros!$C$2:$C$6,(MATCH(TRUE,INDEX(ISNUMBER(parametros!$C$2:$C$6),0),0)-1)+1)),MONTH(INDEX(parametros!$C$2:$C$6,(MATCH(TRUE,INDEX(ISNUMBER(parametros!$C$2:$C$6),0),0)-1)+1)),1),12*((0)-(MATCH(TRUE,INDEX(ISNUMBER(parametros!$C$2:$C$6),0),0)-1))),$B$3&gt;=EDATE(DATE(YEAR(INDEX(parametros!$C$2:$C$6,(MATCH(TRUE,INDEX(ISNUMBER(parametros!$C$2:$C$6),0),0)-1)+1)),MONTH(INDEX(parametros!$C$2:$C$6,(MATCH(TRUE,INDEX(ISNUMBER(parametros!$C$2:$C$6),0),0)-1)+1)),1),12*((5)-(MATCH(TRUE,INDEX(ISNUMBER(parametros!$C$2:$C$6),0),0)-1)))),"",IF($B$3&gt;=EDATE(DATE(YEAR(INDEX(parametros!$C$2:$C$6,(MATCH(TRUE,INDEX(ISNUMBER(parametros!$C$2:$C$6),0),0)-1)+1)),MONTH(INDEX(parametros!$C$2:$C$6,(MATCH(TRUE,INDEX(ISNUMBER(parametros!$C$2:$C$6),0),0)-1)+1)),1),12*((4)-(MATCH(TRUE,INDEX(ISNUMBER(parametros!$C$2:$C$6),0),0)-1))),"C4",IF($B$3&gt;=EDATE(DATE(YEAR(INDEX(parametros!$C$2:$C$6,(MATCH(TRUE,INDEX(ISNUMBER(parametros!$C$2:$C$6),0),0)-1)+1)),MONTH(INDEX(parametros!$C$2:$C$6,(MATCH(TRUE,INDEX(ISNUMBER(parametros!$C$2:$C$6),0),0)-1)+1)),1),12*((3)-(MATCH(TRUE,INDEX(ISNUMBER(parametros!$C$2:$C$6),0),0)-1))),"C3",IF($B$3&gt;=EDATE(DATE(YEAR(INDEX(parametros!$C$2:$C$6,(MATCH(TRUE,INDEX(ISNUMBER(parametros!$C$2:$C$6),0),0)-1)+1)),MONTH(INDEX(parametros!$C$2:$C$6,(MATCH(TRUE,INDEX(ISNUMBER(parametros!$C$2:$C$6),0),0)-1)+1)),1),12*((2)-(MATCH(TRUE,INDEX(ISNUMBER(parametros!$C$2:$C$6),0),0)-1))),"C2",IF($B$3&gt;=EDATE(DATE(YEAR(INDEX(parametros!$C$2:$C$6,(MATCH(TRUE,INDEX(ISNUMBER(parametros!$C$2:$C$6),0),0)-1)+1)),MONTH(INDEX(parametros!$C$2:$C$6,(MATCH(TRUE,INDEX(ISNUMBER(parametros!$C$2:$C$6),0),0)-1)+1)),1),12*((1)-(MATCH(TRUE,INDEX(ISNUMBER(parametros!$C$2:$C$6),0),0)-1))),"C1","C0")))))),"")</f>
        <v/>
      </c>
    </row>
    <row r="3" spans="1:7" x14ac:dyDescent="0.35">
      <c r="A3" s="1" t="s">
        <v>3</v>
      </c>
      <c r="B3" s="331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46304.814899074074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1"/>
      <c r="H2" s="328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1"/>
      <c r="H3" s="329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1"/>
      <c r="H4" s="329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1"/>
      <c r="H5" s="330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1"/>
      <c r="H6" s="330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91" t="str">
        <f>IF(IF(AND(COUNTIF($A$4:$A$6,"Sim")&gt;0,NOT(ISNUMBER($E$3))),"C1","")&amp;IF(AND(COUNTIF($A$5:$A$6,"Sim")&gt;0,NOT(ISNUMBER($E$4))),IF(AND(COUNTIF($A$4:$A$6,"Sim")&gt;0,NOT(ISNUMBER($E$3))),IF(AND(COUNTIF($A$6:$A$6,"Sim")&gt;0,NOT(ISNUMBER($E$5))),",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="","",IF(((AND(COUNTIF($A$4:$A$6,"Sim")&gt;0,NOT(ISNUMBER($E$3))))+(AND(COUNTIF($A$5:$A$6,"Sim")&gt;0,NOT(ISNUMBER($E$4))))+(AND(COUNTIF($A$6:$A$6,"Sim")&gt;0,NOT(ISNUMBER($E$5)))))=1,MEMORIA_RESULTADOS!$AG$41,MEMORIA_RESULTADOS!$AG$42)&amp;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","")&amp;"C3","")&amp;".")</f>
        <v/>
      </c>
      <c r="B8" s="492"/>
      <c r="C8" s="492"/>
      <c r="D8" s="492"/>
      <c r="E8" s="492"/>
      <c r="F8" s="493"/>
      <c r="G8" s="14"/>
      <c r="M8" s="177"/>
      <c r="N8" s="178"/>
      <c r="O8" s="179"/>
      <c r="P8" s="179"/>
      <c r="Q8" s="178"/>
    </row>
    <row r="9" spans="1:20" x14ac:dyDescent="0.35">
      <c r="A9" s="488" t="s">
        <v>49</v>
      </c>
      <c r="B9" s="489"/>
      <c r="C9" s="489"/>
      <c r="D9" s="489"/>
      <c r="E9" s="489"/>
      <c r="F9" s="490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3" t="s">
        <v>737</v>
      </c>
      <c r="B17" s="232"/>
      <c r="C17" s="233"/>
      <c r="D17" s="233"/>
      <c r="E17" s="234"/>
      <c r="F17" s="234"/>
      <c r="G17" s="232"/>
      <c r="M17" s="177"/>
      <c r="N17" s="178"/>
      <c r="O17" s="179"/>
      <c r="P17" s="179"/>
      <c r="Q17" s="178"/>
    </row>
    <row r="18" spans="1:17" x14ac:dyDescent="0.35">
      <c r="A18" s="232"/>
      <c r="B18" s="232"/>
      <c r="C18" s="233"/>
      <c r="D18" s="233"/>
      <c r="E18" s="234"/>
      <c r="F18" s="234"/>
      <c r="G18" s="232"/>
      <c r="M18" s="177"/>
      <c r="N18" s="178"/>
      <c r="O18" s="179"/>
      <c r="P18" s="179"/>
      <c r="Q18" s="178"/>
    </row>
    <row r="19" spans="1:17" x14ac:dyDescent="0.35">
      <c r="A19" s="232"/>
      <c r="B19" s="232"/>
      <c r="C19" s="233"/>
      <c r="D19" s="233"/>
      <c r="E19" s="234"/>
      <c r="F19" s="234"/>
      <c r="G19" s="232"/>
      <c r="M19" s="177"/>
      <c r="N19" s="178"/>
      <c r="O19" s="179"/>
      <c r="P19" s="179"/>
      <c r="Q19" s="178"/>
    </row>
    <row r="20" spans="1:17" x14ac:dyDescent="0.35">
      <c r="A20" s="232"/>
      <c r="B20" s="232"/>
      <c r="C20" s="233"/>
      <c r="D20" s="233"/>
      <c r="E20" s="234"/>
      <c r="F20" s="234"/>
      <c r="G20" s="232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10" priority="2">
      <formula>LEN($A$8)&gt;0</formula>
    </cfRule>
  </conditionalFormatting>
  <conditionalFormatting sqref="E3:E6">
    <cfRule type="expression" dxfId="109" priority="3" stopIfTrue="1">
      <formula>AND($A3="Nao",$C3&lt;&gt;"",$E3="",COUNTIF($A4:$A$7,"Sim")&gt;0)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2"/>
      <c r="B74" s="303" t="s">
        <v>26</v>
      </c>
      <c r="C74" s="304">
        <f>SUM(C2:C73)</f>
        <v>0</v>
      </c>
      <c r="D74" s="303"/>
      <c r="E74" s="304">
        <f>SUM(E2:E73)</f>
        <v>0</v>
      </c>
      <c r="F74" s="304">
        <f>SUM(F2:F73)</f>
        <v>0</v>
      </c>
      <c r="G74" s="305"/>
    </row>
  </sheetData>
  <conditionalFormatting sqref="A2:G73">
    <cfRule type="expression" dxfId="108" priority="1" stopIfTrue="1">
      <formula>AND($C2&lt;&gt;"",$G2="")</formula>
    </cfRule>
    <cfRule type="expression" dxfId="10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0">
    <cfRule type="expression" dxfId="106" priority="19" stopIfTrue="1">
      <formula>AND(LEN(TRIM($A2))=4,LEFT(TRIM($A2),1)="N",ISNUMBER(--MID(TRIM($A2),2,3)),ISERROR(FIND(".",$A2)),ISERROR(FIND(",",$A2)),ISERROR(FIND("-",$A2)),ISERROR(FIND("+",$A2)),ISERROR(SEARCH("E",$A2,2)),ISERROR(FIND(" ",TRIM($A2))))</formula>
    </cfRule>
  </conditionalFormatting>
  <conditionalFormatting sqref="A2:AC201">
    <cfRule type="expression" dxfId="105" priority="2">
      <formula>$U2="TOTAL"</formula>
    </cfRule>
  </conditionalFormatting>
  <conditionalFormatting sqref="E2:E201">
    <cfRule type="expression" dxfId="104" priority="3" stopIfTrue="1">
      <formula>AND($A2&lt;&gt;"",ISNUMBER($BI2),$BI2&gt;1)</formula>
    </cfRule>
    <cfRule type="expression" dxfId="103" priority="3">
      <formula>AND($A2&lt;&gt;"",ISNUMBER(E2),E2&gt;0)</formula>
    </cfRule>
    <cfRule type="expression" dxfId="102" priority="4">
      <formula>AND($A2&lt;&gt;"",E2=0)</formula>
    </cfRule>
    <cfRule type="expression" dxfId="101" priority="5">
      <formula>AND($A2&lt;&gt;"",E2="",OR(NOT(ISNUMBER($BI2)),$BI2&lt;=1))</formula>
    </cfRule>
  </conditionalFormatting>
  <conditionalFormatting sqref="G2:G201">
    <cfRule type="expression" dxfId="100" priority="6" stopIfTrue="1">
      <formula>AND($A2&lt;&gt;"",ISNUMBER($BI2),$BI2&gt;2)</formula>
    </cfRule>
    <cfRule type="expression" dxfId="99" priority="7">
      <formula>AND($A2&lt;&gt;"",ISNUMBER(G2),G2&gt;0)</formula>
    </cfRule>
    <cfRule type="expression" dxfId="98" priority="8">
      <formula>AND($A2&lt;&gt;"",G2=0)</formula>
    </cfRule>
    <cfRule type="expression" dxfId="97" priority="9">
      <formula>AND($A2&lt;&gt;"",G2="",OR(NOT(ISNUMBER($BI2)),$BI2&lt;=2))</formula>
    </cfRule>
  </conditionalFormatting>
  <conditionalFormatting sqref="I2:I201">
    <cfRule type="expression" dxfId="96" priority="10" stopIfTrue="1">
      <formula>AND($A2&lt;&gt;"",ISNUMBER($BI2),$BI2&gt;3)</formula>
    </cfRule>
    <cfRule type="expression" dxfId="95" priority="11">
      <formula>AND($A2&lt;&gt;"",ISNUMBER(I2),I2&gt;0)</formula>
    </cfRule>
    <cfRule type="expression" dxfId="94" priority="12">
      <formula>AND($A2&lt;&gt;"",I2=0)</formula>
    </cfRule>
    <cfRule type="expression" dxfId="93" priority="13">
      <formula>AND($A2&lt;&gt;"",I2="",OR(NOT(ISNUMBER($BI2)),$BI2&lt;=3))</formula>
    </cfRule>
  </conditionalFormatting>
  <conditionalFormatting sqref="K2:K201">
    <cfRule type="expression" dxfId="92" priority="14" stopIfTrue="1">
      <formula>AND($A2&lt;&gt;"",ISNUMBER($BI2),$BI2&gt;4)</formula>
    </cfRule>
    <cfRule type="expression" dxfId="91" priority="15">
      <formula>AND($A2&lt;&gt;"",ISNUMBER(K2),K2&gt;0)</formula>
    </cfRule>
    <cfRule type="expression" dxfId="90" priority="16">
      <formula>AND($A2&lt;&gt;"",K2=0)</formula>
    </cfRule>
    <cfRule type="expression" dxfId="89" priority="17">
      <formula>AND($A2&lt;&gt;"",K2="",OR(NOT(ISNUMBER($BI2)),$BI2&lt;=4))</formula>
    </cfRule>
  </conditionalFormatting>
  <dataValidations count="3">
    <dataValidation allowBlank="1" showInputMessage="1" showErrorMessage="1" promptTitle="ITEM NOVO POR ADITIVO" prompt="Cadastre o item aqui PRIMEIRO (ex.: N001), com quantidade-base original = 0 e o VU de inclusão. A quantidade do item nasce na aba aditivos._x000a_N001 = código do item | 0 = quantidade-base original._x000a_Item do contrato: código normal." sqref="A2:A200" xr:uid="{B4BC3679-8EF3-45E6-9FAD-F0C57884B5E1}"/>
    <dataValidation allowBlank="1" showInputMessage="1" showErrorMessage="1" promptTitle="QUANTIDADE-BASE ORIGINAL" prompt="Item do contrato: quantidade original contratada._x000a_Item novo por aditivo: 0 (com N001, N002... o 0 aparece sozinho). Não some aqui a quantidade do aditivo: ela é lançada na aba aditivos." sqref="B2:B200" xr:uid="{29184614-1DDC-4AAD-8F0A-04820D1C70DC}"/>
    <dataValidation allowBlank="1" showInputMessage="1" showErrorMessage="1" promptTitle="VALOR UNITÁRIO ORIGINAL/BASE" prompt="Item do contrato: VU original do contrato._x000a_Item novo por aditivo: VU do item no momento em que foi incluído no contrato." sqref="C2:C200" xr:uid="{27541C0E-D1B8-4DD0-A9CE-5C576517167B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2"/>
      <c r="X1" s="477" t="s">
        <v>547</v>
      </c>
      <c r="Y1" s="477" t="s">
        <v>548</v>
      </c>
      <c r="Z1" s="478" t="s">
        <v>549</v>
      </c>
      <c r="AA1" s="478" t="s">
        <v>550</v>
      </c>
      <c r="AB1" s="477" t="s">
        <v>551</v>
      </c>
      <c r="AC1" s="477" t="s">
        <v>552</v>
      </c>
      <c r="AD1" s="477" t="s">
        <v>553</v>
      </c>
      <c r="AE1" s="477" t="s">
        <v>554</v>
      </c>
      <c r="AF1" s="477" t="s">
        <v>555</v>
      </c>
      <c r="AG1" s="477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4"/>
      <c r="X2" s="474" t="s">
        <v>21</v>
      </c>
      <c r="Y2" s="479" t="str">
        <f>IF(COUNT($E$2:$E$200)=0,"",IF(OR(NOT(ISNUMBER(parametros!$F2)),NOT(ISNUMBER($AD2)),$AD2=0),"",ROUND(SUMPRODUCT($E$2:$E$200,$C$2:$C$200)*parametros!$F2/$AD2,2)))</f>
        <v/>
      </c>
      <c r="Z2" s="475"/>
      <c r="AA2" s="480"/>
      <c r="AB2" s="479" t="str">
        <f>IF($AG2&lt;&gt;"AJUSTE APLICADO","",IF($Z2="Valor pago",ROUND($AA2,2),ROUND($Y2-$AA2,2)))</f>
        <v/>
      </c>
      <c r="AC2" s="479" t="str">
        <f>IF($AG2&lt;&gt;"AJUSTE APLICADO","",ROUND($Y2-$AB2,2))</f>
        <v/>
      </c>
      <c r="AD2" s="481">
        <f>IF(ISNUMBER(parametros!$D11),parametros!$D11,"")</f>
        <v>1</v>
      </c>
      <c r="AE2" s="479" t="str">
        <f>IF($AG2&lt;&gt;"AJUSTE APLICADO","",ROUND($AB2*$AD2,2))</f>
        <v/>
      </c>
      <c r="AF2" s="479" t="str">
        <f>IF($AG2&lt;&gt;"AJUSTE APLICADO","",ROUND($AE2-$AB2,2))</f>
        <v/>
      </c>
      <c r="AG2" s="476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4"/>
      <c r="X3" s="474" t="s">
        <v>22</v>
      </c>
      <c r="Y3" s="479" t="str">
        <f>IF(COUNT($G$2:$G$200)=0,"",IF(OR(NOT(ISNUMBER(parametros!$F3)),NOT(ISNUMBER($AD3)),$AD3=0),"",ROUND(SUMPRODUCT($G$2:$G$200,$C$2:$C$200)*parametros!$F3/$AD3,2)))</f>
        <v/>
      </c>
      <c r="Z3" s="475"/>
      <c r="AA3" s="480"/>
      <c r="AB3" s="479" t="str">
        <f>IF($AG3&lt;&gt;"AJUSTE APLICADO","",IF($Z3="Valor pago",ROUND($AA3,2),ROUND($Y3-$AA3,2)))</f>
        <v/>
      </c>
      <c r="AC3" s="479" t="str">
        <f>IF($AG3&lt;&gt;"AJUSTE APLICADO","",ROUND($Y3-$AB3,2))</f>
        <v/>
      </c>
      <c r="AD3" s="481" t="str">
        <f>IF(ISNUMBER(parametros!$D12),parametros!$D12,"")</f>
        <v/>
      </c>
      <c r="AE3" s="479" t="str">
        <f>IF($AG3&lt;&gt;"AJUSTE APLICADO","",ROUND($AB3*$AD3,2))</f>
        <v/>
      </c>
      <c r="AF3" s="479" t="str">
        <f>IF($AG3&lt;&gt;"AJUSTE APLICADO","",ROUND($AE3-$AB3,2))</f>
        <v/>
      </c>
      <c r="AG3" s="476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4"/>
      <c r="X4" s="474" t="s">
        <v>23</v>
      </c>
      <c r="Y4" s="479" t="str">
        <f>IF(COUNT($I$2:$I$200)=0,"",IF(OR(NOT(ISNUMBER(parametros!$F4)),NOT(ISNUMBER($AD4)),$AD4=0),"",ROUND(SUMPRODUCT($I$2:$I$200,$C$2:$C$200)*parametros!$F4/$AD4,2)))</f>
        <v/>
      </c>
      <c r="Z4" s="475"/>
      <c r="AA4" s="480"/>
      <c r="AB4" s="479" t="str">
        <f>IF($AG4&lt;&gt;"AJUSTE APLICADO","",IF($Z4="Valor pago",ROUND($AA4,2),ROUND($Y4-$AA4,2)))</f>
        <v/>
      </c>
      <c r="AC4" s="479" t="str">
        <f>IF($AG4&lt;&gt;"AJUSTE APLICADO","",ROUND($Y4-$AB4,2))</f>
        <v/>
      </c>
      <c r="AD4" s="481" t="str">
        <f>IF(ISNUMBER(parametros!$D13),parametros!$D13,"")</f>
        <v/>
      </c>
      <c r="AE4" s="479" t="str">
        <f>IF($AG4&lt;&gt;"AJUSTE APLICADO","",ROUND($AB4*$AD4,2))</f>
        <v/>
      </c>
      <c r="AF4" s="479" t="str">
        <f>IF($AG4&lt;&gt;"AJUSTE APLICADO","",ROUND($AE4-$AB4,2))</f>
        <v/>
      </c>
      <c r="AG4" s="476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4"/>
      <c r="X5" s="474" t="s">
        <v>24</v>
      </c>
      <c r="Y5" s="479" t="str">
        <f>IF(COUNT($K$2:$K$200)=0,"",IF(OR(NOT(ISNUMBER(parametros!$F5)),NOT(ISNUMBER($AD5)),$AD5=0),"",ROUND(SUMPRODUCT($K$2:$K$200,$C$2:$C$200)*parametros!$F5/$AD5,2)))</f>
        <v/>
      </c>
      <c r="Z5" s="475"/>
      <c r="AA5" s="480"/>
      <c r="AB5" s="479" t="str">
        <f>IF($AG5&lt;&gt;"AJUSTE APLICADO","",IF($Z5="Valor pago",ROUND($AA5,2),ROUND($Y5-$AA5,2)))</f>
        <v/>
      </c>
      <c r="AC5" s="479" t="str">
        <f>IF($AG5&lt;&gt;"AJUSTE APLICADO","",ROUND($Y5-$AB5,2))</f>
        <v/>
      </c>
      <c r="AD5" s="481" t="str">
        <f>IF(ISNUMBER(parametros!$D14),parametros!$D14,"")</f>
        <v/>
      </c>
      <c r="AE5" s="479" t="str">
        <f>IF($AG5&lt;&gt;"AJUSTE APLICADO","",ROUND($AB5*$AD5,2))</f>
        <v/>
      </c>
      <c r="AF5" s="479" t="str">
        <f>IF($AG5&lt;&gt;"AJUSTE APLICADO","",ROUND($AE5-$AB5,2))</f>
        <v/>
      </c>
      <c r="AG5" s="476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4"/>
      <c r="X6" s="474" t="s">
        <v>25</v>
      </c>
      <c r="Y6" s="479" t="str">
        <f>IF(COUNT($M$2:$M$200)=0,"",IF(OR(NOT(ISNUMBER(parametros!$F6)),NOT(ISNUMBER($AD6)),$AD6=0),"",ROUND(SUMPRODUCT($M$2:$M$200,$C$2:$C$200)*parametros!$F6/$AD6,2)))</f>
        <v/>
      </c>
      <c r="Z6" s="475"/>
      <c r="AA6" s="480"/>
      <c r="AB6" s="479" t="str">
        <f>IF($AG6&lt;&gt;"AJUSTE APLICADO","",IF($Z6="Valor pago",ROUND($AA6,2),ROUND($Y6-$AA6,2)))</f>
        <v/>
      </c>
      <c r="AC6" s="479" t="str">
        <f>IF($AG6&lt;&gt;"AJUSTE APLICADO","",ROUND($Y6-$AB6,2))</f>
        <v/>
      </c>
      <c r="AD6" s="481" t="str">
        <f>IF(ISNUMBER(parametros!$D15),parametros!$D15,"")</f>
        <v/>
      </c>
      <c r="AE6" s="479" t="str">
        <f>IF($AG6&lt;&gt;"AJUSTE APLICADO","",ROUND($AB6*$AD6,2))</f>
        <v/>
      </c>
      <c r="AF6" s="479" t="str">
        <f>IF($AG6&lt;&gt;"AJUSTE APLICADO","",ROUND($AE6-$AB6,2))</f>
        <v/>
      </c>
      <c r="AG6" s="47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4"/>
      <c r="X8" s="495" t="s">
        <v>739</v>
      </c>
      <c r="Y8" s="495"/>
      <c r="Z8" s="495"/>
      <c r="AA8" s="495"/>
      <c r="AB8" s="495"/>
      <c r="AC8" s="495"/>
      <c r="AD8" s="495"/>
      <c r="AE8" s="495"/>
      <c r="AF8" s="495"/>
      <c r="AG8" s="495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4"/>
      <c r="X9" s="494" t="s">
        <v>738</v>
      </c>
      <c r="Y9" s="494"/>
      <c r="Z9" s="494"/>
      <c r="AA9" s="494"/>
      <c r="AB9" s="494"/>
      <c r="AC9" s="494"/>
      <c r="AD9" s="494"/>
      <c r="AE9" s="494"/>
      <c r="AF9" s="494"/>
      <c r="AG9" s="494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4"/>
      <c r="X10" s="494" t="s">
        <v>557</v>
      </c>
      <c r="Y10" s="494"/>
      <c r="Z10" s="494"/>
      <c r="AA10" s="494"/>
      <c r="AB10" s="494"/>
      <c r="AC10" s="494"/>
      <c r="AD10" s="494"/>
      <c r="AE10" s="494"/>
      <c r="AF10" s="494"/>
      <c r="AG10" s="494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4"/>
      <c r="X11" s="494" t="s">
        <v>558</v>
      </c>
      <c r="Y11" s="494"/>
      <c r="Z11" s="494"/>
      <c r="AA11" s="494"/>
      <c r="AB11" s="494"/>
      <c r="AC11" s="494"/>
      <c r="AD11" s="494"/>
      <c r="AE11" s="494"/>
      <c r="AF11" s="494"/>
      <c r="AG11" s="494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4"/>
      <c r="X12" s="494" t="s">
        <v>559</v>
      </c>
      <c r="Y12" s="494"/>
      <c r="Z12" s="494"/>
      <c r="AA12" s="494"/>
      <c r="AB12" s="494"/>
      <c r="AC12" s="494"/>
      <c r="AD12" s="494"/>
      <c r="AE12" s="494"/>
      <c r="AF12" s="494"/>
      <c r="AG12" s="494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4"/>
      <c r="X13" s="494" t="s">
        <v>560</v>
      </c>
      <c r="Y13" s="494"/>
      <c r="Z13" s="494"/>
      <c r="AA13" s="494"/>
      <c r="AB13" s="494"/>
      <c r="AC13" s="494"/>
      <c r="AD13" s="494"/>
      <c r="AE13" s="494"/>
      <c r="AF13" s="494"/>
      <c r="AG13" s="494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6" t="s">
        <v>469</v>
      </c>
      <c r="N1" s="497"/>
      <c r="O1" s="497"/>
      <c r="P1" s="497"/>
      <c r="Q1" s="497"/>
      <c r="R1" s="497"/>
      <c r="S1" s="497"/>
      <c r="T1" s="498"/>
      <c r="U1" s="216" t="s">
        <v>127</v>
      </c>
      <c r="V1" s="213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49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8" t="s">
        <v>32</v>
      </c>
      <c r="N2" s="348" t="s">
        <v>470</v>
      </c>
      <c r="O2" s="348" t="s">
        <v>471</v>
      </c>
      <c r="P2" s="348" t="s">
        <v>472</v>
      </c>
      <c r="Q2" s="348" t="s">
        <v>473</v>
      </c>
      <c r="R2" s="348" t="s">
        <v>525</v>
      </c>
      <c r="S2" s="366" t="s">
        <v>474</v>
      </c>
      <c r="T2" s="348" t="s">
        <v>475</v>
      </c>
      <c r="U2" s="350" t="str">
        <f t="shared" ref="U2:U65" si="4">IF(OR($D2="",$H2=""),"",ROUND($D2+$H2,2))</f>
        <v/>
      </c>
      <c r="V2" s="215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49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2" t="s">
        <v>21</v>
      </c>
      <c r="N3" s="353">
        <f>COUNTIF($C$2:$C$5001,M3)</f>
        <v>0</v>
      </c>
      <c r="O3" s="354">
        <f>SUMIF($C$2:$C$5001,M3,$D$2:$D$5001)</f>
        <v>0</v>
      </c>
      <c r="P3" s="354">
        <f>SUMIF($C$2:$C$5001,M3,$F$2:$F$5001)</f>
        <v>0</v>
      </c>
      <c r="Q3" s="354">
        <f>SUMIF($C$2:$C$5001,M3,$H$2:$H$5001)</f>
        <v>0</v>
      </c>
      <c r="R3" s="354">
        <f>SUMIF($C$2:$C$5001,M3,$I$2:$I$5001)</f>
        <v>0</v>
      </c>
      <c r="S3" s="354">
        <f>SUMIF($C$2:$C$5001,M3,$J$2:$J$5001)</f>
        <v>0</v>
      </c>
      <c r="T3" s="353">
        <f>COUNTIFS($C$2:$C$5001,M3,$K$2:$K$5001,"&lt;&gt;OK",$K$2:$K$5001,"&lt;&gt;")</f>
        <v>0</v>
      </c>
      <c r="U3" s="351" t="str">
        <f t="shared" si="4"/>
        <v/>
      </c>
      <c r="V3" s="215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49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2" t="s">
        <v>22</v>
      </c>
      <c r="N4" s="353">
        <f>COUNTIF($C$2:$C$5001,M4)</f>
        <v>0</v>
      </c>
      <c r="O4" s="354">
        <f>SUMIF($C$2:$C$5001,M4,$D$2:$D$5001)</f>
        <v>0</v>
      </c>
      <c r="P4" s="354">
        <f>SUMIF($C$2:$C$5001,M4,$F$2:$F$5001)</f>
        <v>0</v>
      </c>
      <c r="Q4" s="354">
        <f>SUMIF($C$2:$C$5001,M4,$H$2:$H$5001)</f>
        <v>0</v>
      </c>
      <c r="R4" s="354">
        <f>SUMIF($C$2:$C$5001,M4,$I$2:$I$5001)</f>
        <v>0</v>
      </c>
      <c r="S4" s="354">
        <f>SUMIF($C$2:$C$5001,M4,$J$2:$J$5001)</f>
        <v>0</v>
      </c>
      <c r="T4" s="353">
        <f>COUNTIFS($C$2:$C$5001,M4,$K$2:$K$5001,"&lt;&gt;OK",$K$2:$K$5001,"&lt;&gt;")</f>
        <v>0</v>
      </c>
      <c r="U4" s="351" t="str">
        <f t="shared" si="4"/>
        <v/>
      </c>
      <c r="V4" s="215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49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2" t="s">
        <v>23</v>
      </c>
      <c r="N5" s="353">
        <f>COUNTIF($C$2:$C$5001,M5)</f>
        <v>0</v>
      </c>
      <c r="O5" s="354">
        <f>SUMIF($C$2:$C$5001,M5,$D$2:$D$5001)</f>
        <v>0</v>
      </c>
      <c r="P5" s="354">
        <f>SUMIF($C$2:$C$5001,M5,$F$2:$F$5001)</f>
        <v>0</v>
      </c>
      <c r="Q5" s="354">
        <f>SUMIF($C$2:$C$5001,M5,$H$2:$H$5001)</f>
        <v>0</v>
      </c>
      <c r="R5" s="354">
        <f>SUMIF($C$2:$C$5001,M5,$I$2:$I$5001)</f>
        <v>0</v>
      </c>
      <c r="S5" s="354">
        <f>SUMIF($C$2:$C$5001,M5,$J$2:$J$5001)</f>
        <v>0</v>
      </c>
      <c r="T5" s="353">
        <f>COUNTIFS($C$2:$C$5001,M5,$K$2:$K$5001,"&lt;&gt;OK",$K$2:$K$5001,"&lt;&gt;")</f>
        <v>0</v>
      </c>
      <c r="U5" s="351" t="str">
        <f t="shared" si="4"/>
        <v/>
      </c>
      <c r="V5" s="215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49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2" t="s">
        <v>24</v>
      </c>
      <c r="N6" s="353">
        <f>COUNTIF($C$2:$C$5001,M6)</f>
        <v>0</v>
      </c>
      <c r="O6" s="354">
        <f>SUMIF($C$2:$C$5001,M6,$D$2:$D$5001)</f>
        <v>0</v>
      </c>
      <c r="P6" s="354">
        <f>SUMIF($C$2:$C$5001,M6,$F$2:$F$5001)</f>
        <v>0</v>
      </c>
      <c r="Q6" s="354">
        <f>SUMIF($C$2:$C$5001,M6,$H$2:$H$5001)</f>
        <v>0</v>
      </c>
      <c r="R6" s="354">
        <f>SUMIF($C$2:$C$5001,M6,$I$2:$I$5001)</f>
        <v>0</v>
      </c>
      <c r="S6" s="354">
        <f>SUMIF($C$2:$C$5001,M6,$J$2:$J$5001)</f>
        <v>0</v>
      </c>
      <c r="T6" s="353">
        <f>COUNTIFS($C$2:$C$5001,M6,$K$2:$K$5001,"&lt;&gt;OK",$K$2:$K$5001,"&lt;&gt;")</f>
        <v>0</v>
      </c>
      <c r="U6" s="351" t="str">
        <f t="shared" si="4"/>
        <v/>
      </c>
      <c r="V6" s="215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49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2" t="s">
        <v>25</v>
      </c>
      <c r="N7" s="353">
        <f>COUNTIF($C$2:$C$5001,M7)</f>
        <v>0</v>
      </c>
      <c r="O7" s="354">
        <f>SUMIF($C$2:$C$5001,M7,$D$2:$D$5001)</f>
        <v>0</v>
      </c>
      <c r="P7" s="354">
        <f>SUMIF($C$2:$C$5001,M7,$F$2:$F$5001)</f>
        <v>0</v>
      </c>
      <c r="Q7" s="354">
        <f>SUMIF($C$2:$C$5001,M7,$H$2:$H$5001)</f>
        <v>0</v>
      </c>
      <c r="R7" s="354">
        <f>SUMIF($C$2:$C$5001,M7,$I$2:$I$5001)</f>
        <v>0</v>
      </c>
      <c r="S7" s="354">
        <f>SUMIF($C$2:$C$5001,M7,$J$2:$J$5001)</f>
        <v>0</v>
      </c>
      <c r="T7" s="353">
        <f>COUNTIFS($C$2:$C$5001,M7,$K$2:$K$5001,"&lt;&gt;OK",$K$2:$K$5001,"&lt;&gt;")</f>
        <v>0</v>
      </c>
      <c r="U7" s="351" t="str">
        <f t="shared" si="4"/>
        <v/>
      </c>
      <c r="V7" s="215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49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5" t="s">
        <v>519</v>
      </c>
      <c r="N8" s="376">
        <f>COUNTIF($A$2:$A$5001,"&lt;&gt;")-SUM(N3:N7)</f>
        <v>0</v>
      </c>
      <c r="O8" s="377">
        <f>SUM($D$2:$D$5001)-SUM(O3:O7)</f>
        <v>0</v>
      </c>
      <c r="P8" s="377">
        <f>SUM($F$2:$F$5001)-SUM(P3:P7)</f>
        <v>0</v>
      </c>
      <c r="Q8" s="377">
        <f>SUM($H$2:$H$5001)-SUM(Q3:Q7)</f>
        <v>0</v>
      </c>
      <c r="R8" s="377">
        <f>SUM($I$2:$I$5001)-SUM(R3:R7)</f>
        <v>0</v>
      </c>
      <c r="S8" s="377">
        <f>SUM($J$2:$J$5001)-SUM(S3:S7)</f>
        <v>0</v>
      </c>
      <c r="T8" s="376">
        <f>COUNTIFS($A$2:$A$5001,"&lt;&gt;",$K$2:$K$5001,"&lt;&gt;OK",$K$2:$K$5001,"&lt;&gt;")-SUM(T3:T7)</f>
        <v>0</v>
      </c>
      <c r="U8" s="351" t="str">
        <f t="shared" si="4"/>
        <v/>
      </c>
      <c r="V8" s="215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49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8" t="s">
        <v>26</v>
      </c>
      <c r="N9" s="379">
        <f t="shared" ref="N9:T9" si="5">SUM(N3:N8)</f>
        <v>0</v>
      </c>
      <c r="O9" s="380">
        <f t="shared" si="5"/>
        <v>0</v>
      </c>
      <c r="P9" s="380">
        <f t="shared" si="5"/>
        <v>0</v>
      </c>
      <c r="Q9" s="380">
        <f t="shared" si="5"/>
        <v>0</v>
      </c>
      <c r="R9" s="380">
        <f t="shared" si="5"/>
        <v>0</v>
      </c>
      <c r="S9" s="385">
        <f t="shared" si="5"/>
        <v>0</v>
      </c>
      <c r="T9" s="381">
        <f t="shared" si="5"/>
        <v>0</v>
      </c>
      <c r="U9" s="351" t="str">
        <f t="shared" si="4"/>
        <v/>
      </c>
      <c r="V9" s="215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9" t="s">
        <v>476</v>
      </c>
      <c r="N10" s="497"/>
      <c r="O10" s="497"/>
      <c r="P10" s="497"/>
      <c r="Q10" s="497"/>
      <c r="R10" s="497"/>
      <c r="S10" s="497"/>
      <c r="T10" s="500"/>
      <c r="U10" s="217" t="str">
        <f t="shared" si="4"/>
        <v/>
      </c>
      <c r="V10" s="215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49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8" t="s">
        <v>291</v>
      </c>
      <c r="N11" s="348" t="s">
        <v>477</v>
      </c>
      <c r="O11" s="348" t="s">
        <v>517</v>
      </c>
      <c r="P11" s="348" t="s">
        <v>518</v>
      </c>
      <c r="Q11" s="348" t="s">
        <v>478</v>
      </c>
      <c r="R11" s="348" t="s">
        <v>526</v>
      </c>
      <c r="S11" s="366" t="s">
        <v>479</v>
      </c>
      <c r="T11" s="348" t="s">
        <v>480</v>
      </c>
      <c r="U11" s="351" t="str">
        <f t="shared" si="4"/>
        <v/>
      </c>
      <c r="V11" s="215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49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5" t="s">
        <v>21</v>
      </c>
      <c r="N12" s="355">
        <f>IF(MEMORIA_RESULTADOS!$T$31="",COUNTIFS($C$2:$C$5001,$M12,$G$2:$G$5001,"Sim"),COUNTIFS($C$2:$C$5001,$M12,$G$2:$G$5001,"Sim",$B$2:$B$5001,"&lt;="&amp;MEMORIA_RESULTADOS!$T$31))</f>
        <v>0</v>
      </c>
      <c r="O12" s="356">
        <f>IF(MEMORIA_RESULTADOS!$T$31="",SUMIFS($D$2:$D$5001,$C$2:$C$5001,$M12,$G$2:$G$5001,"Sim"),SUMIFS($D$2:$D$5001,$C$2:$C$5001,$M12,$G$2:$G$5001,"Sim",$B$2:$B$5001,"&lt;="&amp;MEMORIA_RESULTADOS!$T$31))</f>
        <v>0</v>
      </c>
      <c r="P12" s="356">
        <f>IF(MEMORIA_RESULTADOS!$T$31="",SUMIFS($U$2:$U$5001,$C$2:$C$5001,$M12,$G$2:$G$5001,"Sim"),SUMIFS($U$2:$U$5001,$C$2:$C$5001,$M12,$G$2:$G$5001,"Sim",$B$2:$B$5001,"&lt;="&amp;MEMORIA_RESULTADOS!$T$31))</f>
        <v>0</v>
      </c>
      <c r="Q12" s="356">
        <f>IF(MEMORIA_RESULTADOS!$T$31="",SUMIFS($H$2:$H$5001,$C$2:$C$5001,$M12,$G$2:$G$5001,"Sim"),SUMIFS($H$2:$H$5001,$C$2:$C$5001,$M12,$G$2:$G$5001,"Sim",$B$2:$B$5001,"&lt;="&amp;MEMORIA_RESULTADOS!$T$31))</f>
        <v>0</v>
      </c>
      <c r="R12" s="356">
        <f>IF(MEMORIA_RESULTADOS!$T$31="",SUMIFS($I$2:$I$5001,$C$2:$C$5001,$M12),SUMIFS($I$2:$I$5001,$C$2:$C$5001,$M12,$B$2:$B$5001,"&lt;="&amp;MEMORIA_RESULTADOS!$T$31))</f>
        <v>0</v>
      </c>
      <c r="S12" s="356">
        <f>IF(MEMORIA_RESULTADOS!$T$31="",SUMIFS($J$2:$J$5001,$C$2:$C$5001,$M12),SUMIFS($J$2:$J$5001,$C$2:$C$5001,$M12,$B$2:$B$5001,"&lt;="&amp;MEMORIA_RESULTADOS!$T$31))</f>
        <v>0</v>
      </c>
      <c r="T12" s="356">
        <f>IF(MEMORIA_RESULTADOS!$T$31="",0,SUMIFS($D$2:$D$5001,$C$2:$C$5001,$M12,$B$2:$B$5001,"&gt;"&amp;MEMORIA_RESULTADOS!$T$31))</f>
        <v>0</v>
      </c>
      <c r="U12" s="351" t="str">
        <f t="shared" si="4"/>
        <v/>
      </c>
      <c r="V12" s="215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49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5" t="s">
        <v>22</v>
      </c>
      <c r="N13" s="355">
        <f>IF(MEMORIA_RESULTADOS!$T$31="",COUNTIFS($C$2:$C$5001,$M13,$G$2:$G$5001,"Sim"),COUNTIFS($C$2:$C$5001,$M13,$G$2:$G$5001,"Sim",$B$2:$B$5001,"&lt;="&amp;MEMORIA_RESULTADOS!$T$31))</f>
        <v>0</v>
      </c>
      <c r="O13" s="356">
        <f>IF(MEMORIA_RESULTADOS!$T$31="",SUMIFS($D$2:$D$5001,$C$2:$C$5001,$M13,$G$2:$G$5001,"Sim"),SUMIFS($D$2:$D$5001,$C$2:$C$5001,$M13,$G$2:$G$5001,"Sim",$B$2:$B$5001,"&lt;="&amp;MEMORIA_RESULTADOS!$T$31))</f>
        <v>0</v>
      </c>
      <c r="P13" s="356">
        <f>IF(MEMORIA_RESULTADOS!$T$31="",SUMIFS($U$2:$U$5001,$C$2:$C$5001,$M13,$G$2:$G$5001,"Sim"),SUMIFS($U$2:$U$5001,$C$2:$C$5001,$M13,$G$2:$G$5001,"Sim",$B$2:$B$5001,"&lt;="&amp;MEMORIA_RESULTADOS!$T$31))</f>
        <v>0</v>
      </c>
      <c r="Q13" s="356">
        <f>IF(MEMORIA_RESULTADOS!$T$31="",SUMIFS($H$2:$H$5001,$C$2:$C$5001,$M13,$G$2:$G$5001,"Sim"),SUMIFS($H$2:$H$5001,$C$2:$C$5001,$M13,$G$2:$G$5001,"Sim",$B$2:$B$5001,"&lt;="&amp;MEMORIA_RESULTADOS!$T$31))</f>
        <v>0</v>
      </c>
      <c r="R13" s="356">
        <f>IF(MEMORIA_RESULTADOS!$T$31="",SUMIFS($I$2:$I$5001,$C$2:$C$5001,$M13),SUMIFS($I$2:$I$5001,$C$2:$C$5001,$M13,$B$2:$B$5001,"&lt;="&amp;MEMORIA_RESULTADOS!$T$31))</f>
        <v>0</v>
      </c>
      <c r="S13" s="356">
        <f>IF(MEMORIA_RESULTADOS!$T$31="",SUMIFS($J$2:$J$5001,$C$2:$C$5001,$M13),SUMIFS($J$2:$J$5001,$C$2:$C$5001,$M13,$B$2:$B$5001,"&lt;="&amp;MEMORIA_RESULTADOS!$T$31))</f>
        <v>0</v>
      </c>
      <c r="T13" s="356">
        <f>IF(MEMORIA_RESULTADOS!$T$31="",0,SUMIFS($D$2:$D$5001,$C$2:$C$5001,$M13,$B$2:$B$5001,"&gt;"&amp;MEMORIA_RESULTADOS!$T$31))</f>
        <v>0</v>
      </c>
      <c r="U13" s="351" t="str">
        <f t="shared" si="4"/>
        <v/>
      </c>
      <c r="V13" s="215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49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5" t="s">
        <v>23</v>
      </c>
      <c r="N14" s="355">
        <f>IF(MEMORIA_RESULTADOS!$T$31="",COUNTIFS($C$2:$C$5001,$M14,$G$2:$G$5001,"Sim"),COUNTIFS($C$2:$C$5001,$M14,$G$2:$G$5001,"Sim",$B$2:$B$5001,"&lt;="&amp;MEMORIA_RESULTADOS!$T$31))</f>
        <v>0</v>
      </c>
      <c r="O14" s="356">
        <f>IF(MEMORIA_RESULTADOS!$T$31="",SUMIFS($D$2:$D$5001,$C$2:$C$5001,$M14,$G$2:$G$5001,"Sim"),SUMIFS($D$2:$D$5001,$C$2:$C$5001,$M14,$G$2:$G$5001,"Sim",$B$2:$B$5001,"&lt;="&amp;MEMORIA_RESULTADOS!$T$31))</f>
        <v>0</v>
      </c>
      <c r="P14" s="356">
        <f>IF(MEMORIA_RESULTADOS!$T$31="",SUMIFS($U$2:$U$5001,$C$2:$C$5001,$M14,$G$2:$G$5001,"Sim"),SUMIFS($U$2:$U$5001,$C$2:$C$5001,$M14,$G$2:$G$5001,"Sim",$B$2:$B$5001,"&lt;="&amp;MEMORIA_RESULTADOS!$T$31))</f>
        <v>0</v>
      </c>
      <c r="Q14" s="356">
        <f>IF(MEMORIA_RESULTADOS!$T$31="",SUMIFS($H$2:$H$5001,$C$2:$C$5001,$M14,$G$2:$G$5001,"Sim"),SUMIFS($H$2:$H$5001,$C$2:$C$5001,$M14,$G$2:$G$5001,"Sim",$B$2:$B$5001,"&lt;="&amp;MEMORIA_RESULTADOS!$T$31))</f>
        <v>0</v>
      </c>
      <c r="R14" s="356">
        <f>IF(MEMORIA_RESULTADOS!$T$31="",SUMIFS($I$2:$I$5001,$C$2:$C$5001,$M14),SUMIFS($I$2:$I$5001,$C$2:$C$5001,$M14,$B$2:$B$5001,"&lt;="&amp;MEMORIA_RESULTADOS!$T$31))</f>
        <v>0</v>
      </c>
      <c r="S14" s="356">
        <f>IF(MEMORIA_RESULTADOS!$T$31="",SUMIFS($J$2:$J$5001,$C$2:$C$5001,$M14),SUMIFS($J$2:$J$5001,$C$2:$C$5001,$M14,$B$2:$B$5001,"&lt;="&amp;MEMORIA_RESULTADOS!$T$31))</f>
        <v>0</v>
      </c>
      <c r="T14" s="356">
        <f>IF(MEMORIA_RESULTADOS!$T$31="",0,SUMIFS($D$2:$D$5001,$C$2:$C$5001,$M14,$B$2:$B$5001,"&gt;"&amp;MEMORIA_RESULTADOS!$T$31))</f>
        <v>0</v>
      </c>
      <c r="U14" s="351" t="str">
        <f t="shared" si="4"/>
        <v/>
      </c>
      <c r="V14" s="215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49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5" t="s">
        <v>24</v>
      </c>
      <c r="N15" s="355">
        <f>IF(MEMORIA_RESULTADOS!$T$31="",COUNTIFS($C$2:$C$5001,$M15,$G$2:$G$5001,"Sim"),COUNTIFS($C$2:$C$5001,$M15,$G$2:$G$5001,"Sim",$B$2:$B$5001,"&lt;="&amp;MEMORIA_RESULTADOS!$T$31))</f>
        <v>0</v>
      </c>
      <c r="O15" s="356">
        <f>IF(MEMORIA_RESULTADOS!$T$31="",SUMIFS($D$2:$D$5001,$C$2:$C$5001,$M15,$G$2:$G$5001,"Sim"),SUMIFS($D$2:$D$5001,$C$2:$C$5001,$M15,$G$2:$G$5001,"Sim",$B$2:$B$5001,"&lt;="&amp;MEMORIA_RESULTADOS!$T$31))</f>
        <v>0</v>
      </c>
      <c r="P15" s="356">
        <f>IF(MEMORIA_RESULTADOS!$T$31="",SUMIFS($U$2:$U$5001,$C$2:$C$5001,$M15,$G$2:$G$5001,"Sim"),SUMIFS($U$2:$U$5001,$C$2:$C$5001,$M15,$G$2:$G$5001,"Sim",$B$2:$B$5001,"&lt;="&amp;MEMORIA_RESULTADOS!$T$31))</f>
        <v>0</v>
      </c>
      <c r="Q15" s="356">
        <f>IF(MEMORIA_RESULTADOS!$T$31="",SUMIFS($H$2:$H$5001,$C$2:$C$5001,$M15,$G$2:$G$5001,"Sim"),SUMIFS($H$2:$H$5001,$C$2:$C$5001,$M15,$G$2:$G$5001,"Sim",$B$2:$B$5001,"&lt;="&amp;MEMORIA_RESULTADOS!$T$31))</f>
        <v>0</v>
      </c>
      <c r="R15" s="356">
        <f>IF(MEMORIA_RESULTADOS!$T$31="",SUMIFS($I$2:$I$5001,$C$2:$C$5001,$M15),SUMIFS($I$2:$I$5001,$C$2:$C$5001,$M15,$B$2:$B$5001,"&lt;="&amp;MEMORIA_RESULTADOS!$T$31))</f>
        <v>0</v>
      </c>
      <c r="S15" s="356">
        <f>IF(MEMORIA_RESULTADOS!$T$31="",SUMIFS($J$2:$J$5001,$C$2:$C$5001,$M15),SUMIFS($J$2:$J$5001,$C$2:$C$5001,$M15,$B$2:$B$5001,"&lt;="&amp;MEMORIA_RESULTADOS!$T$31))</f>
        <v>0</v>
      </c>
      <c r="T15" s="356">
        <f>IF(MEMORIA_RESULTADOS!$T$31="",0,SUMIFS($D$2:$D$5001,$C$2:$C$5001,$M15,$B$2:$B$5001,"&gt;"&amp;MEMORIA_RESULTADOS!$T$31))</f>
        <v>0</v>
      </c>
      <c r="U15" s="351" t="str">
        <f t="shared" si="4"/>
        <v/>
      </c>
      <c r="V15" s="215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49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5" t="s">
        <v>25</v>
      </c>
      <c r="N16" s="355">
        <f>IF(MEMORIA_RESULTADOS!$T$31="",COUNTIFS($C$2:$C$5001,$M16,$G$2:$G$5001,"Sim"),COUNTIFS($C$2:$C$5001,$M16,$G$2:$G$5001,"Sim",$B$2:$B$5001,"&lt;="&amp;MEMORIA_RESULTADOS!$T$31))</f>
        <v>0</v>
      </c>
      <c r="O16" s="356">
        <f>IF(MEMORIA_RESULTADOS!$T$31="",SUMIFS($D$2:$D$5001,$C$2:$C$5001,$M16,$G$2:$G$5001,"Sim"),SUMIFS($D$2:$D$5001,$C$2:$C$5001,$M16,$G$2:$G$5001,"Sim",$B$2:$B$5001,"&lt;="&amp;MEMORIA_RESULTADOS!$T$31))</f>
        <v>0</v>
      </c>
      <c r="P16" s="356">
        <f>IF(MEMORIA_RESULTADOS!$T$31="",SUMIFS($U$2:$U$5001,$C$2:$C$5001,$M16,$G$2:$G$5001,"Sim"),SUMIFS($U$2:$U$5001,$C$2:$C$5001,$M16,$G$2:$G$5001,"Sim",$B$2:$B$5001,"&lt;="&amp;MEMORIA_RESULTADOS!$T$31))</f>
        <v>0</v>
      </c>
      <c r="Q16" s="356">
        <f>IF(MEMORIA_RESULTADOS!$T$31="",SUMIFS($H$2:$H$5001,$C$2:$C$5001,$M16,$G$2:$G$5001,"Sim"),SUMIFS($H$2:$H$5001,$C$2:$C$5001,$M16,$G$2:$G$5001,"Sim",$B$2:$B$5001,"&lt;="&amp;MEMORIA_RESULTADOS!$T$31))</f>
        <v>0</v>
      </c>
      <c r="R16" s="356">
        <f>IF(MEMORIA_RESULTADOS!$T$31="",SUMIFS($I$2:$I$5001,$C$2:$C$5001,$M16),SUMIFS($I$2:$I$5001,$C$2:$C$5001,$M16,$B$2:$B$5001,"&lt;="&amp;MEMORIA_RESULTADOS!$T$31))</f>
        <v>0</v>
      </c>
      <c r="S16" s="356">
        <f>IF(MEMORIA_RESULTADOS!$T$31="",SUMIFS($J$2:$J$5001,$C$2:$C$5001,$M16),SUMIFS($J$2:$J$5001,$C$2:$C$5001,$M16,$B$2:$B$5001,"&lt;="&amp;MEMORIA_RESULTADOS!$T$31))</f>
        <v>0</v>
      </c>
      <c r="T16" s="356">
        <f>IF(MEMORIA_RESULTADOS!$T$31="",0,SUMIFS($D$2:$D$5001,$C$2:$C$5001,$M16,$B$2:$B$5001,"&gt;"&amp;MEMORIA_RESULTADOS!$T$31))</f>
        <v>0</v>
      </c>
      <c r="U16" s="351" t="str">
        <f t="shared" si="4"/>
        <v/>
      </c>
      <c r="V16" s="215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49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2" t="s">
        <v>519</v>
      </c>
      <c r="N17" s="367">
        <f>IF(MEMORIA_RESULTADOS!$T$31="",COUNTIF($G$2:$G$5001,"Sim")-SUM(N12:N16),COUNTIFS($G$2:$G$5001,"Sim",$B$2:$B$5001,"&lt;="&amp;MEMORIA_RESULTADOS!$T$31)-SUM(N12:N16))</f>
        <v>0</v>
      </c>
      <c r="O17" s="368">
        <f>IF(MEMORIA_RESULTADOS!$T$31="",SUMIFS($D$2:$D$5001,$G$2:$G$5001,"Sim")-SUM(O12:O16),SUMIFS($D$2:$D$5001,$G$2:$G$5001,"Sim",$B$2:$B$5001,"&lt;="&amp;MEMORIA_RESULTADOS!$T$31)-SUM(O12:O16))</f>
        <v>0</v>
      </c>
      <c r="P17" s="368">
        <f>IF(MEMORIA_RESULTADOS!$T$31="",SUMIFS($U$2:$U$5001,$G$2:$G$5001,"Sim")-SUM(P12:P16),SUMIFS($U$2:$U$5001,$G$2:$G$5001,"Sim",$B$2:$B$5001,"&lt;="&amp;MEMORIA_RESULTADOS!$T$31)-SUM(P12:P16))</f>
        <v>0</v>
      </c>
      <c r="Q17" s="368">
        <f>IF(MEMORIA_RESULTADOS!$T$31="",SUMIFS($H$2:$H$5001,$G$2:$G$5001,"Sim")-SUM(Q12:Q16),SUMIFS($H$2:$H$5001,$G$2:$G$5001,"Sim",$B$2:$B$5001,"&lt;="&amp;MEMORIA_RESULTADOS!$T$31)-SUM(Q12:Q16))</f>
        <v>0</v>
      </c>
      <c r="R17" s="368">
        <f>IF(MEMORIA_RESULTADOS!$T$31="",SUM($I$2:$I$5001)-SUM(R12:R16),SUMIFS($I$2:$I$5001,$B$2:$B$5001,"&lt;="&amp;MEMORIA_RESULTADOS!$T$31)-SUM(R12:R16))</f>
        <v>0</v>
      </c>
      <c r="S17" s="368">
        <f>IF(MEMORIA_RESULTADOS!$T$31="",SUM($J$2:$J$5001)-SUM(S12:S16),SUMIFS($J$2:$J$5001,$B$2:$B$5001,"&lt;="&amp;MEMORIA_RESULTADOS!$T$31)-SUM(S12:S16))</f>
        <v>0</v>
      </c>
      <c r="T17" s="368">
        <f>IF(MEMORIA_RESULTADOS!$T$31="",0,SUMIFS($D$2:$D$5001,$B$2:$B$5001,"&gt;"&amp;MEMORIA_RESULTADOS!$T$31)-SUM(T12:T16))</f>
        <v>0</v>
      </c>
      <c r="U17" s="351" t="str">
        <f t="shared" si="4"/>
        <v/>
      </c>
      <c r="V17" s="215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49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3" t="s">
        <v>26</v>
      </c>
      <c r="N18" s="383">
        <f t="shared" ref="N18:T18" si="6">SUM(N12:N17)</f>
        <v>0</v>
      </c>
      <c r="O18" s="384">
        <f t="shared" si="6"/>
        <v>0</v>
      </c>
      <c r="P18" s="384">
        <f t="shared" si="6"/>
        <v>0</v>
      </c>
      <c r="Q18" s="384">
        <f t="shared" si="6"/>
        <v>0</v>
      </c>
      <c r="R18" s="384">
        <f t="shared" si="6"/>
        <v>0</v>
      </c>
      <c r="S18" s="386">
        <f t="shared" si="6"/>
        <v>0</v>
      </c>
      <c r="T18" s="384">
        <f t="shared" si="6"/>
        <v>0</v>
      </c>
      <c r="U18" s="351" t="str">
        <f t="shared" si="4"/>
        <v/>
      </c>
      <c r="V18" s="215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49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7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7"/>
      <c r="O19" s="507"/>
      <c r="P19" s="507"/>
      <c r="Q19" s="507"/>
      <c r="R19" s="507"/>
      <c r="S19" s="508">
        <f>ROUND(N($Q$18)+N(MEMORIA_RESULTADOS!$T$39),2)</f>
        <v>0</v>
      </c>
      <c r="T19" s="508"/>
      <c r="U19" s="351" t="str">
        <f t="shared" si="4"/>
        <v/>
      </c>
      <c r="V19" s="215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501" t="s">
        <v>481</v>
      </c>
      <c r="N20" s="502"/>
      <c r="O20" s="502"/>
      <c r="P20" s="502"/>
      <c r="Q20" s="502"/>
      <c r="R20" s="502"/>
      <c r="S20" s="502"/>
      <c r="T20" s="503"/>
      <c r="U20" s="217" t="str">
        <f t="shared" si="4"/>
        <v/>
      </c>
      <c r="V20" s="215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504" t="s">
        <v>482</v>
      </c>
      <c r="N21" s="505"/>
      <c r="O21" s="505"/>
      <c r="P21" s="505"/>
      <c r="Q21" s="505"/>
      <c r="R21" s="505"/>
      <c r="S21" s="505"/>
      <c r="T21" s="506"/>
      <c r="U21" s="217" t="str">
        <f t="shared" si="4"/>
        <v/>
      </c>
      <c r="V21" s="215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504" t="s">
        <v>520</v>
      </c>
      <c r="N22" s="505"/>
      <c r="O22" s="505"/>
      <c r="P22" s="505"/>
      <c r="Q22" s="505"/>
      <c r="R22" s="505"/>
      <c r="S22" s="505"/>
      <c r="T22" s="506"/>
      <c r="U22" s="217" t="str">
        <f t="shared" si="4"/>
        <v/>
      </c>
      <c r="V22" s="215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504" t="s">
        <v>483</v>
      </c>
      <c r="N23" s="505"/>
      <c r="O23" s="505"/>
      <c r="P23" s="505"/>
      <c r="Q23" s="505"/>
      <c r="R23" s="505"/>
      <c r="S23" s="505"/>
      <c r="T23" s="506"/>
      <c r="U23" s="217" t="str">
        <f t="shared" si="4"/>
        <v/>
      </c>
      <c r="V23" s="215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504" t="s">
        <v>484</v>
      </c>
      <c r="N24" s="505"/>
      <c r="O24" s="505"/>
      <c r="P24" s="505"/>
      <c r="Q24" s="505"/>
      <c r="R24" s="505"/>
      <c r="S24" s="505"/>
      <c r="T24" s="506"/>
      <c r="U24" s="217" t="str">
        <f t="shared" si="4"/>
        <v/>
      </c>
      <c r="V24" s="215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504" t="s">
        <v>485</v>
      </c>
      <c r="N25" s="505"/>
      <c r="O25" s="505"/>
      <c r="P25" s="505"/>
      <c r="Q25" s="505"/>
      <c r="R25" s="505"/>
      <c r="S25" s="505"/>
      <c r="T25" s="506"/>
      <c r="U25" s="217" t="str">
        <f t="shared" si="4"/>
        <v/>
      </c>
      <c r="V25" s="215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504" t="s">
        <v>486</v>
      </c>
      <c r="N26" s="505"/>
      <c r="O26" s="505"/>
      <c r="P26" s="505"/>
      <c r="Q26" s="505"/>
      <c r="R26" s="505"/>
      <c r="S26" s="505"/>
      <c r="T26" s="506"/>
      <c r="U26" s="217" t="str">
        <f t="shared" si="4"/>
        <v/>
      </c>
      <c r="V26" s="215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504" t="s">
        <v>521</v>
      </c>
      <c r="N27" s="505"/>
      <c r="O27" s="505"/>
      <c r="P27" s="505"/>
      <c r="Q27" s="505"/>
      <c r="R27" s="505"/>
      <c r="S27" s="505"/>
      <c r="T27" s="506"/>
      <c r="U27" s="217" t="str">
        <f t="shared" si="4"/>
        <v/>
      </c>
      <c r="V27" s="215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504" t="s">
        <v>522</v>
      </c>
      <c r="N28" s="505"/>
      <c r="O28" s="505"/>
      <c r="P28" s="505"/>
      <c r="Q28" s="505"/>
      <c r="R28" s="505"/>
      <c r="S28" s="505"/>
      <c r="T28" s="506"/>
      <c r="U28" s="217" t="str">
        <f t="shared" si="4"/>
        <v/>
      </c>
      <c r="V28" s="215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504" t="s">
        <v>487</v>
      </c>
      <c r="N29" s="505"/>
      <c r="O29" s="505"/>
      <c r="P29" s="505"/>
      <c r="Q29" s="505"/>
      <c r="R29" s="505"/>
      <c r="S29" s="505"/>
      <c r="T29" s="506"/>
      <c r="U29" s="217" t="str">
        <f t="shared" si="4"/>
        <v/>
      </c>
      <c r="V29" s="215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4"/>
      <c r="U30" s="217" t="str">
        <f t="shared" si="4"/>
        <v/>
      </c>
      <c r="V30" s="215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4"/>
      <c r="U31" s="217" t="str">
        <f t="shared" si="4"/>
        <v/>
      </c>
      <c r="V31" s="215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4"/>
      <c r="U32" s="217" t="str">
        <f t="shared" si="4"/>
        <v/>
      </c>
      <c r="V32" s="215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4"/>
      <c r="U33" s="217" t="str">
        <f t="shared" si="4"/>
        <v/>
      </c>
      <c r="V33" s="215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4"/>
      <c r="U34" s="217" t="str">
        <f t="shared" si="4"/>
        <v/>
      </c>
      <c r="V34" s="215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4"/>
      <c r="U35" s="217" t="str">
        <f t="shared" si="4"/>
        <v/>
      </c>
      <c r="V35" s="215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4"/>
      <c r="U36" s="217" t="str">
        <f t="shared" si="4"/>
        <v/>
      </c>
      <c r="V36" s="215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4"/>
      <c r="U37" s="217" t="str">
        <f t="shared" si="4"/>
        <v/>
      </c>
      <c r="V37" s="215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4"/>
      <c r="U38" s="217" t="str">
        <f t="shared" si="4"/>
        <v/>
      </c>
      <c r="V38" s="215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4"/>
      <c r="U39" s="217" t="str">
        <f t="shared" si="4"/>
        <v/>
      </c>
      <c r="V39" s="215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4"/>
      <c r="U40" s="217" t="str">
        <f t="shared" si="4"/>
        <v/>
      </c>
      <c r="V40" s="215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4"/>
      <c r="U41" s="217" t="str">
        <f t="shared" si="4"/>
        <v/>
      </c>
      <c r="V41" s="215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4"/>
      <c r="U42" s="217" t="str">
        <f t="shared" si="4"/>
        <v/>
      </c>
      <c r="V42" s="215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4"/>
      <c r="U43" s="217" t="str">
        <f t="shared" si="4"/>
        <v/>
      </c>
      <c r="V43" s="215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4"/>
      <c r="U44" s="217" t="str">
        <f t="shared" si="4"/>
        <v/>
      </c>
      <c r="V44" s="215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4"/>
      <c r="U45" s="217" t="str">
        <f t="shared" si="4"/>
        <v/>
      </c>
      <c r="V45" s="215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4"/>
      <c r="U46" s="217" t="str">
        <f t="shared" si="4"/>
        <v/>
      </c>
      <c r="V46" s="215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4"/>
      <c r="U47" s="217" t="str">
        <f t="shared" si="4"/>
        <v/>
      </c>
      <c r="V47" s="215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4"/>
      <c r="U48" s="217" t="str">
        <f t="shared" si="4"/>
        <v/>
      </c>
      <c r="V48" s="215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4"/>
      <c r="U49" s="217" t="str">
        <f t="shared" si="4"/>
        <v/>
      </c>
      <c r="V49" s="215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4"/>
      <c r="U50" s="217" t="str">
        <f t="shared" si="4"/>
        <v/>
      </c>
      <c r="V50" s="215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4"/>
      <c r="U51" s="217" t="str">
        <f t="shared" si="4"/>
        <v/>
      </c>
      <c r="V51" s="215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4"/>
      <c r="U52" s="217" t="str">
        <f t="shared" si="4"/>
        <v/>
      </c>
      <c r="V52" s="215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4"/>
      <c r="U53" s="217" t="str">
        <f t="shared" si="4"/>
        <v/>
      </c>
      <c r="V53" s="215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4"/>
      <c r="U54" s="217" t="str">
        <f t="shared" si="4"/>
        <v/>
      </c>
      <c r="V54" s="215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4"/>
      <c r="U55" s="217" t="str">
        <f t="shared" si="4"/>
        <v/>
      </c>
      <c r="V55" s="215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4"/>
      <c r="U56" s="217" t="str">
        <f t="shared" si="4"/>
        <v/>
      </c>
      <c r="V56" s="215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4"/>
      <c r="U57" s="217" t="str">
        <f t="shared" si="4"/>
        <v/>
      </c>
      <c r="V57" s="215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4"/>
      <c r="U58" s="217" t="str">
        <f t="shared" si="4"/>
        <v/>
      </c>
      <c r="V58" s="215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4"/>
      <c r="U59" s="217" t="str">
        <f t="shared" si="4"/>
        <v/>
      </c>
      <c r="V59" s="215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4"/>
      <c r="U60" s="217" t="str">
        <f t="shared" si="4"/>
        <v/>
      </c>
      <c r="V60" s="215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4"/>
      <c r="U61" s="217" t="str">
        <f t="shared" si="4"/>
        <v/>
      </c>
      <c r="V61" s="215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4"/>
      <c r="U62" s="217" t="str">
        <f t="shared" si="4"/>
        <v/>
      </c>
      <c r="V62" s="215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4"/>
      <c r="U63" s="217" t="str">
        <f t="shared" si="4"/>
        <v/>
      </c>
      <c r="V63" s="215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4"/>
      <c r="U64" s="217" t="str">
        <f t="shared" si="4"/>
        <v/>
      </c>
      <c r="V64" s="215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4"/>
      <c r="U65" s="217" t="str">
        <f t="shared" si="4"/>
        <v/>
      </c>
      <c r="V65" s="215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4"/>
      <c r="U66" s="217" t="str">
        <f t="shared" ref="U66:U129" si="11">IF(OR($D66="",$H66=""),"",ROUND($D66+$H66,2))</f>
        <v/>
      </c>
      <c r="V66" s="215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4"/>
      <c r="U67" s="217" t="str">
        <f t="shared" si="11"/>
        <v/>
      </c>
      <c r="V67" s="215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4"/>
      <c r="U68" s="217" t="str">
        <f t="shared" si="11"/>
        <v/>
      </c>
      <c r="V68" s="215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4"/>
      <c r="U69" s="217" t="str">
        <f t="shared" si="11"/>
        <v/>
      </c>
      <c r="V69" s="215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4"/>
      <c r="U70" s="217" t="str">
        <f t="shared" si="11"/>
        <v/>
      </c>
      <c r="V70" s="215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4"/>
      <c r="U71" s="217" t="str">
        <f t="shared" si="11"/>
        <v/>
      </c>
      <c r="V71" s="215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4"/>
      <c r="U72" s="217" t="str">
        <f t="shared" si="11"/>
        <v/>
      </c>
      <c r="V72" s="215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4"/>
      <c r="U73" s="217" t="str">
        <f t="shared" si="11"/>
        <v/>
      </c>
      <c r="V73" s="215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4"/>
      <c r="U74" s="217" t="str">
        <f t="shared" si="11"/>
        <v/>
      </c>
      <c r="V74" s="215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4"/>
      <c r="U75" s="217" t="str">
        <f t="shared" si="11"/>
        <v/>
      </c>
      <c r="V75" s="215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4"/>
      <c r="U76" s="217" t="str">
        <f t="shared" si="11"/>
        <v/>
      </c>
      <c r="V76" s="215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4"/>
      <c r="U77" s="217" t="str">
        <f t="shared" si="11"/>
        <v/>
      </c>
      <c r="V77" s="215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4"/>
      <c r="U78" s="217" t="str">
        <f t="shared" si="11"/>
        <v/>
      </c>
      <c r="V78" s="215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4"/>
      <c r="U79" s="217" t="str">
        <f t="shared" si="11"/>
        <v/>
      </c>
      <c r="V79" s="215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4"/>
      <c r="U80" s="217" t="str">
        <f t="shared" si="11"/>
        <v/>
      </c>
      <c r="V80" s="215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4"/>
      <c r="U81" s="217" t="str">
        <f t="shared" si="11"/>
        <v/>
      </c>
      <c r="V81" s="215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4"/>
      <c r="U82" s="217" t="str">
        <f t="shared" si="11"/>
        <v/>
      </c>
      <c r="V82" s="215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4"/>
      <c r="U83" s="217" t="str">
        <f t="shared" si="11"/>
        <v/>
      </c>
      <c r="V83" s="215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4"/>
      <c r="U84" s="217" t="str">
        <f t="shared" si="11"/>
        <v/>
      </c>
      <c r="V84" s="215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4"/>
      <c r="U85" s="217" t="str">
        <f t="shared" si="11"/>
        <v/>
      </c>
      <c r="V85" s="215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4"/>
      <c r="U86" s="217" t="str">
        <f t="shared" si="11"/>
        <v/>
      </c>
      <c r="V86" s="215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4"/>
      <c r="U87" s="217" t="str">
        <f t="shared" si="11"/>
        <v/>
      </c>
      <c r="V87" s="215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4"/>
      <c r="U88" s="217" t="str">
        <f t="shared" si="11"/>
        <v/>
      </c>
      <c r="V88" s="215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4"/>
      <c r="U89" s="217" t="str">
        <f t="shared" si="11"/>
        <v/>
      </c>
      <c r="V89" s="215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4"/>
      <c r="U90" s="217" t="str">
        <f t="shared" si="11"/>
        <v/>
      </c>
      <c r="V90" s="215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4"/>
      <c r="U91" s="217" t="str">
        <f t="shared" si="11"/>
        <v/>
      </c>
      <c r="V91" s="215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4"/>
      <c r="U92" s="217" t="str">
        <f t="shared" si="11"/>
        <v/>
      </c>
      <c r="V92" s="215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4"/>
      <c r="U93" s="217" t="str">
        <f t="shared" si="11"/>
        <v/>
      </c>
      <c r="V93" s="215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4"/>
      <c r="U94" s="217" t="str">
        <f t="shared" si="11"/>
        <v/>
      </c>
      <c r="V94" s="215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4"/>
      <c r="U95" s="217" t="str">
        <f t="shared" si="11"/>
        <v/>
      </c>
      <c r="V95" s="215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4"/>
      <c r="U96" s="217" t="str">
        <f t="shared" si="11"/>
        <v/>
      </c>
      <c r="V96" s="215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4"/>
      <c r="U97" s="217" t="str">
        <f t="shared" si="11"/>
        <v/>
      </c>
      <c r="V97" s="215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4"/>
      <c r="U98" s="217" t="str">
        <f t="shared" si="11"/>
        <v/>
      </c>
      <c r="V98" s="215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4"/>
      <c r="U99" s="217" t="str">
        <f t="shared" si="11"/>
        <v/>
      </c>
      <c r="V99" s="215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4"/>
      <c r="U100" s="217" t="str">
        <f t="shared" si="11"/>
        <v/>
      </c>
      <c r="V100" s="215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7" t="str">
        <f t="shared" si="11"/>
        <v/>
      </c>
      <c r="V101" s="215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7" t="str">
        <f t="shared" si="11"/>
        <v/>
      </c>
      <c r="V102" s="215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7" t="str">
        <f t="shared" si="11"/>
        <v/>
      </c>
      <c r="V103" s="215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7" t="str">
        <f t="shared" si="11"/>
        <v/>
      </c>
      <c r="V104" s="215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7" t="str">
        <f t="shared" si="11"/>
        <v/>
      </c>
      <c r="V105" s="215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7" t="str">
        <f t="shared" si="11"/>
        <v/>
      </c>
      <c r="V106" s="215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7" t="str">
        <f t="shared" si="11"/>
        <v/>
      </c>
      <c r="V107" s="215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7" t="str">
        <f t="shared" si="11"/>
        <v/>
      </c>
      <c r="V108" s="215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7" t="str">
        <f t="shared" si="11"/>
        <v/>
      </c>
      <c r="V109" s="215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7" t="str">
        <f t="shared" si="11"/>
        <v/>
      </c>
      <c r="V110" s="215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7" t="str">
        <f t="shared" si="11"/>
        <v/>
      </c>
      <c r="V111" s="215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7" t="str">
        <f t="shared" si="11"/>
        <v/>
      </c>
      <c r="V112" s="215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7" t="str">
        <f t="shared" si="11"/>
        <v/>
      </c>
      <c r="V113" s="215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7" t="str">
        <f t="shared" si="11"/>
        <v/>
      </c>
      <c r="V114" s="215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7" t="str">
        <f t="shared" si="11"/>
        <v/>
      </c>
      <c r="V115" s="215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7" t="str">
        <f t="shared" si="11"/>
        <v/>
      </c>
      <c r="V116" s="215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7" t="str">
        <f t="shared" si="11"/>
        <v/>
      </c>
      <c r="V117" s="215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7" t="str">
        <f t="shared" si="11"/>
        <v/>
      </c>
      <c r="V118" s="215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7" t="str">
        <f t="shared" si="11"/>
        <v/>
      </c>
      <c r="V119" s="215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7" t="str">
        <f t="shared" si="11"/>
        <v/>
      </c>
      <c r="V120" s="215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7" t="str">
        <f t="shared" si="11"/>
        <v/>
      </c>
      <c r="V121" s="215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7" t="str">
        <f t="shared" si="11"/>
        <v/>
      </c>
      <c r="V122" s="215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7" t="str">
        <f t="shared" si="11"/>
        <v/>
      </c>
      <c r="V123" s="215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7" t="str">
        <f t="shared" si="11"/>
        <v/>
      </c>
      <c r="V124" s="215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7" t="str">
        <f t="shared" si="11"/>
        <v/>
      </c>
      <c r="V125" s="215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7" t="str">
        <f t="shared" si="11"/>
        <v/>
      </c>
      <c r="V126" s="215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7" t="str">
        <f t="shared" si="11"/>
        <v/>
      </c>
      <c r="V127" s="215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7" t="str">
        <f t="shared" si="11"/>
        <v/>
      </c>
      <c r="V128" s="215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7" t="str">
        <f t="shared" si="11"/>
        <v/>
      </c>
      <c r="V129" s="215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7" t="str">
        <f t="shared" ref="U130:U193" si="16">IF(OR($D130="",$H130=""),"",ROUND($D130+$H130,2))</f>
        <v/>
      </c>
      <c r="V130" s="215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7" t="str">
        <f t="shared" si="16"/>
        <v/>
      </c>
      <c r="V131" s="215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7" t="str">
        <f t="shared" si="16"/>
        <v/>
      </c>
      <c r="V132" s="215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7" t="str">
        <f t="shared" si="16"/>
        <v/>
      </c>
      <c r="V133" s="215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7" t="str">
        <f t="shared" si="16"/>
        <v/>
      </c>
      <c r="V134" s="215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7" t="str">
        <f t="shared" si="16"/>
        <v/>
      </c>
      <c r="V135" s="215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7" t="str">
        <f t="shared" si="16"/>
        <v/>
      </c>
      <c r="V136" s="215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7" t="str">
        <f t="shared" si="16"/>
        <v/>
      </c>
      <c r="V137" s="215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7" t="str">
        <f t="shared" si="16"/>
        <v/>
      </c>
      <c r="V138" s="215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7" t="str">
        <f t="shared" si="16"/>
        <v/>
      </c>
      <c r="V139" s="215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7" t="str">
        <f t="shared" si="16"/>
        <v/>
      </c>
      <c r="V140" s="215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7" t="str">
        <f t="shared" si="16"/>
        <v/>
      </c>
      <c r="V141" s="215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7" t="str">
        <f t="shared" si="16"/>
        <v/>
      </c>
      <c r="V142" s="215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7" t="str">
        <f t="shared" si="16"/>
        <v/>
      </c>
      <c r="V143" s="215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7" t="str">
        <f t="shared" si="16"/>
        <v/>
      </c>
      <c r="V144" s="215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7" t="str">
        <f t="shared" si="16"/>
        <v/>
      </c>
      <c r="V145" s="215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7" t="str">
        <f t="shared" si="16"/>
        <v/>
      </c>
      <c r="V146" s="215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7" t="str">
        <f t="shared" si="16"/>
        <v/>
      </c>
      <c r="V147" s="215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7" t="str">
        <f t="shared" si="16"/>
        <v/>
      </c>
      <c r="V148" s="215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7" t="str">
        <f t="shared" si="16"/>
        <v/>
      </c>
      <c r="V149" s="215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7" t="str">
        <f t="shared" si="16"/>
        <v/>
      </c>
      <c r="V150" s="215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7" t="str">
        <f t="shared" si="16"/>
        <v/>
      </c>
      <c r="V151" s="215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7" t="str">
        <f t="shared" si="16"/>
        <v/>
      </c>
      <c r="V152" s="215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7" t="str">
        <f t="shared" si="16"/>
        <v/>
      </c>
      <c r="V153" s="215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7" t="str">
        <f t="shared" si="16"/>
        <v/>
      </c>
      <c r="V154" s="215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7" t="str">
        <f t="shared" si="16"/>
        <v/>
      </c>
      <c r="V155" s="215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7" t="str">
        <f t="shared" si="16"/>
        <v/>
      </c>
      <c r="V156" s="215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7" t="str">
        <f t="shared" si="16"/>
        <v/>
      </c>
      <c r="V157" s="215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7" t="str">
        <f t="shared" si="16"/>
        <v/>
      </c>
      <c r="V158" s="215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7" t="str">
        <f t="shared" si="16"/>
        <v/>
      </c>
      <c r="V159" s="215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7" t="str">
        <f t="shared" si="16"/>
        <v/>
      </c>
      <c r="V160" s="215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7" t="str">
        <f t="shared" si="16"/>
        <v/>
      </c>
      <c r="V161" s="215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7" t="str">
        <f t="shared" si="16"/>
        <v/>
      </c>
      <c r="V162" s="215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7" t="str">
        <f t="shared" si="16"/>
        <v/>
      </c>
      <c r="V163" s="215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7" t="str">
        <f t="shared" si="16"/>
        <v/>
      </c>
      <c r="V164" s="215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7" t="str">
        <f t="shared" si="16"/>
        <v/>
      </c>
      <c r="V165" s="215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7" t="str">
        <f t="shared" si="16"/>
        <v/>
      </c>
      <c r="V166" s="215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7" t="str">
        <f t="shared" si="16"/>
        <v/>
      </c>
      <c r="V167" s="215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7" t="str">
        <f t="shared" si="16"/>
        <v/>
      </c>
      <c r="V168" s="215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7" t="str">
        <f t="shared" si="16"/>
        <v/>
      </c>
      <c r="V169" s="215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7" t="str">
        <f t="shared" si="16"/>
        <v/>
      </c>
      <c r="V170" s="215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7" t="str">
        <f t="shared" si="16"/>
        <v/>
      </c>
      <c r="V171" s="215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7" t="str">
        <f t="shared" si="16"/>
        <v/>
      </c>
      <c r="V172" s="215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7" t="str">
        <f t="shared" si="16"/>
        <v/>
      </c>
      <c r="V173" s="215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7" t="str">
        <f t="shared" si="16"/>
        <v/>
      </c>
      <c r="V174" s="215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7" t="str">
        <f t="shared" si="16"/>
        <v/>
      </c>
      <c r="V175" s="215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7" t="str">
        <f t="shared" si="16"/>
        <v/>
      </c>
      <c r="V176" s="215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7" t="str">
        <f t="shared" si="16"/>
        <v/>
      </c>
      <c r="V177" s="215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7" t="str">
        <f t="shared" si="16"/>
        <v/>
      </c>
      <c r="V178" s="215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7" t="str">
        <f t="shared" si="16"/>
        <v/>
      </c>
      <c r="V179" s="215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7" t="str">
        <f t="shared" si="16"/>
        <v/>
      </c>
      <c r="V180" s="215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7" t="str">
        <f t="shared" si="16"/>
        <v/>
      </c>
      <c r="V181" s="215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7" t="str">
        <f t="shared" si="16"/>
        <v/>
      </c>
      <c r="V182" s="215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7" t="str">
        <f t="shared" si="16"/>
        <v/>
      </c>
      <c r="V183" s="215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7" t="str">
        <f t="shared" si="16"/>
        <v/>
      </c>
      <c r="V184" s="215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7" t="str">
        <f t="shared" si="16"/>
        <v/>
      </c>
      <c r="V185" s="215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7" t="str">
        <f t="shared" si="16"/>
        <v/>
      </c>
      <c r="V186" s="215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7" t="str">
        <f t="shared" si="16"/>
        <v/>
      </c>
      <c r="V187" s="215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7" t="str">
        <f t="shared" si="16"/>
        <v/>
      </c>
      <c r="V188" s="215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7" t="str">
        <f t="shared" si="16"/>
        <v/>
      </c>
      <c r="V189" s="215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7" t="str">
        <f t="shared" si="16"/>
        <v/>
      </c>
      <c r="V190" s="215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7" t="str">
        <f t="shared" si="16"/>
        <v/>
      </c>
      <c r="V191" s="215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7" t="str">
        <f t="shared" si="16"/>
        <v/>
      </c>
      <c r="V192" s="215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7" t="str">
        <f t="shared" si="16"/>
        <v/>
      </c>
      <c r="V193" s="215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7" t="str">
        <f t="shared" ref="U194:U257" si="21">IF(OR($D194="",$H194=""),"",ROUND($D194+$H194,2))</f>
        <v/>
      </c>
      <c r="V194" s="215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7" t="str">
        <f t="shared" si="21"/>
        <v/>
      </c>
      <c r="V195" s="215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7" t="str">
        <f t="shared" si="21"/>
        <v/>
      </c>
      <c r="V196" s="215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7" t="str">
        <f t="shared" si="21"/>
        <v/>
      </c>
      <c r="V197" s="215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7" t="str">
        <f t="shared" si="21"/>
        <v/>
      </c>
      <c r="V198" s="215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7" t="str">
        <f t="shared" si="21"/>
        <v/>
      </c>
      <c r="V199" s="215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7" t="str">
        <f t="shared" si="21"/>
        <v/>
      </c>
      <c r="V200" s="215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7" t="str">
        <f t="shared" si="21"/>
        <v/>
      </c>
      <c r="V201" s="215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7" t="str">
        <f t="shared" si="21"/>
        <v/>
      </c>
      <c r="V202" s="215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7" t="str">
        <f t="shared" si="21"/>
        <v/>
      </c>
      <c r="V203" s="215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7" t="str">
        <f t="shared" si="21"/>
        <v/>
      </c>
      <c r="V204" s="215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7" t="str">
        <f t="shared" si="21"/>
        <v/>
      </c>
      <c r="V205" s="215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7" t="str">
        <f t="shared" si="21"/>
        <v/>
      </c>
      <c r="V206" s="215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7" t="str">
        <f t="shared" si="21"/>
        <v/>
      </c>
      <c r="V207" s="215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7" t="str">
        <f t="shared" si="21"/>
        <v/>
      </c>
      <c r="V208" s="215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7" t="str">
        <f t="shared" si="21"/>
        <v/>
      </c>
      <c r="V209" s="215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7" t="str">
        <f t="shared" si="21"/>
        <v/>
      </c>
      <c r="V210" s="215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7" t="str">
        <f t="shared" si="21"/>
        <v/>
      </c>
      <c r="V211" s="215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7" t="str">
        <f t="shared" si="21"/>
        <v/>
      </c>
      <c r="V212" s="215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7" t="str">
        <f t="shared" si="21"/>
        <v/>
      </c>
      <c r="V213" s="215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7" t="str">
        <f t="shared" si="21"/>
        <v/>
      </c>
      <c r="V214" s="215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7" t="str">
        <f t="shared" si="21"/>
        <v/>
      </c>
      <c r="V215" s="215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7" t="str">
        <f t="shared" si="21"/>
        <v/>
      </c>
      <c r="V216" s="215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7" t="str">
        <f t="shared" si="21"/>
        <v/>
      </c>
      <c r="V217" s="215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7" t="str">
        <f t="shared" si="21"/>
        <v/>
      </c>
      <c r="V218" s="215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7" t="str">
        <f t="shared" si="21"/>
        <v/>
      </c>
      <c r="V219" s="215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7" t="str">
        <f t="shared" si="21"/>
        <v/>
      </c>
      <c r="V220" s="215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7" t="str">
        <f t="shared" si="21"/>
        <v/>
      </c>
      <c r="V221" s="215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7" t="str">
        <f t="shared" si="21"/>
        <v/>
      </c>
      <c r="V222" s="215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7" t="str">
        <f t="shared" si="21"/>
        <v/>
      </c>
      <c r="V223" s="215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7" t="str">
        <f t="shared" si="21"/>
        <v/>
      </c>
      <c r="V224" s="215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7" t="str">
        <f t="shared" si="21"/>
        <v/>
      </c>
      <c r="V225" s="215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7" t="str">
        <f t="shared" si="21"/>
        <v/>
      </c>
      <c r="V226" s="215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7" t="str">
        <f t="shared" si="21"/>
        <v/>
      </c>
      <c r="V227" s="215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7" t="str">
        <f t="shared" si="21"/>
        <v/>
      </c>
      <c r="V228" s="215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7" t="str">
        <f t="shared" si="21"/>
        <v/>
      </c>
      <c r="V229" s="215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7" t="str">
        <f t="shared" si="21"/>
        <v/>
      </c>
      <c r="V230" s="215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7" t="str">
        <f t="shared" si="21"/>
        <v/>
      </c>
      <c r="V231" s="215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7" t="str">
        <f t="shared" si="21"/>
        <v/>
      </c>
      <c r="V232" s="215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7" t="str">
        <f t="shared" si="21"/>
        <v/>
      </c>
      <c r="V233" s="215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7" t="str">
        <f t="shared" si="21"/>
        <v/>
      </c>
      <c r="V234" s="215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7" t="str">
        <f t="shared" si="21"/>
        <v/>
      </c>
      <c r="V235" s="215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7" t="str">
        <f t="shared" si="21"/>
        <v/>
      </c>
      <c r="V236" s="215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7" t="str">
        <f t="shared" si="21"/>
        <v/>
      </c>
      <c r="V237" s="215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7" t="str">
        <f t="shared" si="21"/>
        <v/>
      </c>
      <c r="V238" s="215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7" t="str">
        <f t="shared" si="21"/>
        <v/>
      </c>
      <c r="V239" s="215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7" t="str">
        <f t="shared" si="21"/>
        <v/>
      </c>
      <c r="V240" s="215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7" t="str">
        <f t="shared" si="21"/>
        <v/>
      </c>
      <c r="V241" s="215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7" t="str">
        <f t="shared" si="21"/>
        <v/>
      </c>
      <c r="V242" s="215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7" t="str">
        <f t="shared" si="21"/>
        <v/>
      </c>
      <c r="V243" s="215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7" t="str">
        <f t="shared" si="21"/>
        <v/>
      </c>
      <c r="V244" s="215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7" t="str">
        <f t="shared" si="21"/>
        <v/>
      </c>
      <c r="V245" s="215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7" t="str">
        <f t="shared" si="21"/>
        <v/>
      </c>
      <c r="V246" s="215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7" t="str">
        <f t="shared" si="21"/>
        <v/>
      </c>
      <c r="V247" s="215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7" t="str">
        <f t="shared" si="21"/>
        <v/>
      </c>
      <c r="V248" s="215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7" t="str">
        <f t="shared" si="21"/>
        <v/>
      </c>
      <c r="V249" s="215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7" t="str">
        <f t="shared" si="21"/>
        <v/>
      </c>
      <c r="V250" s="215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7" t="str">
        <f t="shared" si="21"/>
        <v/>
      </c>
      <c r="V251" s="215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7" t="str">
        <f t="shared" si="21"/>
        <v/>
      </c>
      <c r="V252" s="215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7" t="str">
        <f t="shared" si="21"/>
        <v/>
      </c>
      <c r="V253" s="215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7" t="str">
        <f t="shared" si="21"/>
        <v/>
      </c>
      <c r="V254" s="215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7" t="str">
        <f t="shared" si="21"/>
        <v/>
      </c>
      <c r="V255" s="215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7" t="str">
        <f t="shared" si="21"/>
        <v/>
      </c>
      <c r="V256" s="215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7" t="str">
        <f t="shared" si="21"/>
        <v/>
      </c>
      <c r="V257" s="215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7" t="str">
        <f t="shared" ref="U258:U321" si="26">IF(OR($D258="",$H258=""),"",ROUND($D258+$H258,2))</f>
        <v/>
      </c>
      <c r="V258" s="215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7" t="str">
        <f t="shared" si="26"/>
        <v/>
      </c>
      <c r="V259" s="215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7" t="str">
        <f t="shared" si="26"/>
        <v/>
      </c>
      <c r="V260" s="215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7" t="str">
        <f t="shared" si="26"/>
        <v/>
      </c>
      <c r="V261" s="215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7" t="str">
        <f t="shared" si="26"/>
        <v/>
      </c>
      <c r="V262" s="215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7" t="str">
        <f t="shared" si="26"/>
        <v/>
      </c>
      <c r="V263" s="215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7" t="str">
        <f t="shared" si="26"/>
        <v/>
      </c>
      <c r="V264" s="215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7" t="str">
        <f t="shared" si="26"/>
        <v/>
      </c>
      <c r="V265" s="215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7" t="str">
        <f t="shared" si="26"/>
        <v/>
      </c>
      <c r="V266" s="215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7" t="str">
        <f t="shared" si="26"/>
        <v/>
      </c>
      <c r="V267" s="215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7" t="str">
        <f t="shared" si="26"/>
        <v/>
      </c>
      <c r="V268" s="215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7" t="str">
        <f t="shared" si="26"/>
        <v/>
      </c>
      <c r="V269" s="215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7" t="str">
        <f t="shared" si="26"/>
        <v/>
      </c>
      <c r="V270" s="215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7" t="str">
        <f t="shared" si="26"/>
        <v/>
      </c>
      <c r="V271" s="215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7" t="str">
        <f t="shared" si="26"/>
        <v/>
      </c>
      <c r="V272" s="215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7" t="str">
        <f t="shared" si="26"/>
        <v/>
      </c>
      <c r="V273" s="215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7" t="str">
        <f t="shared" si="26"/>
        <v/>
      </c>
      <c r="V274" s="215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7" t="str">
        <f t="shared" si="26"/>
        <v/>
      </c>
      <c r="V275" s="215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7" t="str">
        <f t="shared" si="26"/>
        <v/>
      </c>
      <c r="V276" s="215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7" t="str">
        <f t="shared" si="26"/>
        <v/>
      </c>
      <c r="V277" s="215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7" t="str">
        <f t="shared" si="26"/>
        <v/>
      </c>
      <c r="V278" s="215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7" t="str">
        <f t="shared" si="26"/>
        <v/>
      </c>
      <c r="V279" s="215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7" t="str">
        <f t="shared" si="26"/>
        <v/>
      </c>
      <c r="V280" s="215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7" t="str">
        <f t="shared" si="26"/>
        <v/>
      </c>
      <c r="V281" s="215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7" t="str">
        <f t="shared" si="26"/>
        <v/>
      </c>
      <c r="V282" s="215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7" t="str">
        <f t="shared" si="26"/>
        <v/>
      </c>
      <c r="V283" s="215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7" t="str">
        <f t="shared" si="26"/>
        <v/>
      </c>
      <c r="V284" s="215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7" t="str">
        <f t="shared" si="26"/>
        <v/>
      </c>
      <c r="V285" s="215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7" t="str">
        <f t="shared" si="26"/>
        <v/>
      </c>
      <c r="V286" s="215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7" t="str">
        <f t="shared" si="26"/>
        <v/>
      </c>
      <c r="V287" s="215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7" t="str">
        <f t="shared" si="26"/>
        <v/>
      </c>
      <c r="V288" s="215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7" t="str">
        <f t="shared" si="26"/>
        <v/>
      </c>
      <c r="V289" s="215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7" t="str">
        <f t="shared" si="26"/>
        <v/>
      </c>
      <c r="V290" s="215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7" t="str">
        <f t="shared" si="26"/>
        <v/>
      </c>
      <c r="V291" s="215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7" t="str">
        <f t="shared" si="26"/>
        <v/>
      </c>
      <c r="V292" s="215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7" t="str">
        <f t="shared" si="26"/>
        <v/>
      </c>
      <c r="V293" s="215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7" t="str">
        <f t="shared" si="26"/>
        <v/>
      </c>
      <c r="V294" s="215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7" t="str">
        <f t="shared" si="26"/>
        <v/>
      </c>
      <c r="V295" s="215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7" t="str">
        <f t="shared" si="26"/>
        <v/>
      </c>
      <c r="V296" s="215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7" t="str">
        <f t="shared" si="26"/>
        <v/>
      </c>
      <c r="V297" s="215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7" t="str">
        <f t="shared" si="26"/>
        <v/>
      </c>
      <c r="V298" s="215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7" t="str">
        <f t="shared" si="26"/>
        <v/>
      </c>
      <c r="V299" s="215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7" t="str">
        <f t="shared" si="26"/>
        <v/>
      </c>
      <c r="V300" s="215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7" t="str">
        <f t="shared" si="26"/>
        <v/>
      </c>
      <c r="V301" s="215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7" t="str">
        <f t="shared" si="26"/>
        <v/>
      </c>
      <c r="V302" s="215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7" t="str">
        <f t="shared" si="26"/>
        <v/>
      </c>
      <c r="V303" s="215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7" t="str">
        <f t="shared" si="26"/>
        <v/>
      </c>
      <c r="V304" s="215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7" t="str">
        <f t="shared" si="26"/>
        <v/>
      </c>
      <c r="V305" s="215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7" t="str">
        <f t="shared" si="26"/>
        <v/>
      </c>
      <c r="V306" s="215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7" t="str">
        <f t="shared" si="26"/>
        <v/>
      </c>
      <c r="V307" s="215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7" t="str">
        <f t="shared" si="26"/>
        <v/>
      </c>
      <c r="V308" s="215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7" t="str">
        <f t="shared" si="26"/>
        <v/>
      </c>
      <c r="V309" s="215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7" t="str">
        <f t="shared" si="26"/>
        <v/>
      </c>
      <c r="V310" s="215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7" t="str">
        <f t="shared" si="26"/>
        <v/>
      </c>
      <c r="V311" s="215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7" t="str">
        <f t="shared" si="26"/>
        <v/>
      </c>
      <c r="V312" s="215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7" t="str">
        <f t="shared" si="26"/>
        <v/>
      </c>
      <c r="V313" s="215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7" t="str">
        <f t="shared" si="26"/>
        <v/>
      </c>
      <c r="V314" s="215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7" t="str">
        <f t="shared" si="26"/>
        <v/>
      </c>
      <c r="V315" s="215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7" t="str">
        <f t="shared" si="26"/>
        <v/>
      </c>
      <c r="V316" s="215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7" t="str">
        <f t="shared" si="26"/>
        <v/>
      </c>
      <c r="V317" s="215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7" t="str">
        <f t="shared" si="26"/>
        <v/>
      </c>
      <c r="V318" s="215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7" t="str">
        <f t="shared" si="26"/>
        <v/>
      </c>
      <c r="V319" s="215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7" t="str">
        <f t="shared" si="26"/>
        <v/>
      </c>
      <c r="V320" s="215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7" t="str">
        <f t="shared" si="26"/>
        <v/>
      </c>
      <c r="V321" s="215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7" t="str">
        <f t="shared" ref="U322:U385" si="31">IF(OR($D322="",$H322=""),"",ROUND($D322+$H322,2))</f>
        <v/>
      </c>
      <c r="V322" s="215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7" t="str">
        <f t="shared" si="31"/>
        <v/>
      </c>
      <c r="V323" s="215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7" t="str">
        <f t="shared" si="31"/>
        <v/>
      </c>
      <c r="V324" s="215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7" t="str">
        <f t="shared" si="31"/>
        <v/>
      </c>
      <c r="V325" s="215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7" t="str">
        <f t="shared" si="31"/>
        <v/>
      </c>
      <c r="V326" s="215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7" t="str">
        <f t="shared" si="31"/>
        <v/>
      </c>
      <c r="V327" s="215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7" t="str">
        <f t="shared" si="31"/>
        <v/>
      </c>
      <c r="V328" s="215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7" t="str">
        <f t="shared" si="31"/>
        <v/>
      </c>
      <c r="V329" s="215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7" t="str">
        <f t="shared" si="31"/>
        <v/>
      </c>
      <c r="V330" s="215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7" t="str">
        <f t="shared" si="31"/>
        <v/>
      </c>
      <c r="V331" s="215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7" t="str">
        <f t="shared" si="31"/>
        <v/>
      </c>
      <c r="V332" s="215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7" t="str">
        <f t="shared" si="31"/>
        <v/>
      </c>
      <c r="V333" s="215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7" t="str">
        <f t="shared" si="31"/>
        <v/>
      </c>
      <c r="V334" s="215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7" t="str">
        <f t="shared" si="31"/>
        <v/>
      </c>
      <c r="V335" s="215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7" t="str">
        <f t="shared" si="31"/>
        <v/>
      </c>
      <c r="V336" s="215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7" t="str">
        <f t="shared" si="31"/>
        <v/>
      </c>
      <c r="V337" s="215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7" t="str">
        <f t="shared" si="31"/>
        <v/>
      </c>
      <c r="V338" s="215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7" t="str">
        <f t="shared" si="31"/>
        <v/>
      </c>
      <c r="V339" s="215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7" t="str">
        <f t="shared" si="31"/>
        <v/>
      </c>
      <c r="V340" s="215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7" t="str">
        <f t="shared" si="31"/>
        <v/>
      </c>
      <c r="V341" s="215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7" t="str">
        <f t="shared" si="31"/>
        <v/>
      </c>
      <c r="V342" s="215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7" t="str">
        <f t="shared" si="31"/>
        <v/>
      </c>
      <c r="V343" s="215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7" t="str">
        <f t="shared" si="31"/>
        <v/>
      </c>
      <c r="V344" s="215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7" t="str">
        <f t="shared" si="31"/>
        <v/>
      </c>
      <c r="V345" s="215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7" t="str">
        <f t="shared" si="31"/>
        <v/>
      </c>
      <c r="V346" s="215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7" t="str">
        <f t="shared" si="31"/>
        <v/>
      </c>
      <c r="V347" s="215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7" t="str">
        <f t="shared" si="31"/>
        <v/>
      </c>
      <c r="V348" s="215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7" t="str">
        <f t="shared" si="31"/>
        <v/>
      </c>
      <c r="V349" s="215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7" t="str">
        <f t="shared" si="31"/>
        <v/>
      </c>
      <c r="V350" s="215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7" t="str">
        <f t="shared" si="31"/>
        <v/>
      </c>
      <c r="V351" s="215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7" t="str">
        <f t="shared" si="31"/>
        <v/>
      </c>
      <c r="V352" s="215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7" t="str">
        <f t="shared" si="31"/>
        <v/>
      </c>
      <c r="V353" s="215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7" t="str">
        <f t="shared" si="31"/>
        <v/>
      </c>
      <c r="V354" s="215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7" t="str">
        <f t="shared" si="31"/>
        <v/>
      </c>
      <c r="V355" s="215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7" t="str">
        <f t="shared" si="31"/>
        <v/>
      </c>
      <c r="V356" s="215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7" t="str">
        <f t="shared" si="31"/>
        <v/>
      </c>
      <c r="V357" s="215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7" t="str">
        <f t="shared" si="31"/>
        <v/>
      </c>
      <c r="V358" s="215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7" t="str">
        <f t="shared" si="31"/>
        <v/>
      </c>
      <c r="V359" s="215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7" t="str">
        <f t="shared" si="31"/>
        <v/>
      </c>
      <c r="V360" s="215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7" t="str">
        <f t="shared" si="31"/>
        <v/>
      </c>
      <c r="V361" s="215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7" t="str">
        <f t="shared" si="31"/>
        <v/>
      </c>
      <c r="V362" s="215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7" t="str">
        <f t="shared" si="31"/>
        <v/>
      </c>
      <c r="V363" s="215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7" t="str">
        <f t="shared" si="31"/>
        <v/>
      </c>
      <c r="V364" s="215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7" t="str">
        <f t="shared" si="31"/>
        <v/>
      </c>
      <c r="V365" s="215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7" t="str">
        <f t="shared" si="31"/>
        <v/>
      </c>
      <c r="V366" s="215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7" t="str">
        <f t="shared" si="31"/>
        <v/>
      </c>
      <c r="V367" s="215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7" t="str">
        <f t="shared" si="31"/>
        <v/>
      </c>
      <c r="V368" s="215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7" t="str">
        <f t="shared" si="31"/>
        <v/>
      </c>
      <c r="V369" s="215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7" t="str">
        <f t="shared" si="31"/>
        <v/>
      </c>
      <c r="V370" s="215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7" t="str">
        <f t="shared" si="31"/>
        <v/>
      </c>
      <c r="V371" s="215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7" t="str">
        <f t="shared" si="31"/>
        <v/>
      </c>
      <c r="V372" s="215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7" t="str">
        <f t="shared" si="31"/>
        <v/>
      </c>
      <c r="V373" s="215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7" t="str">
        <f t="shared" si="31"/>
        <v/>
      </c>
      <c r="V374" s="215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7" t="str">
        <f t="shared" si="31"/>
        <v/>
      </c>
      <c r="V375" s="215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7" t="str">
        <f t="shared" si="31"/>
        <v/>
      </c>
      <c r="V376" s="215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7" t="str">
        <f t="shared" si="31"/>
        <v/>
      </c>
      <c r="V377" s="215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7" t="str">
        <f t="shared" si="31"/>
        <v/>
      </c>
      <c r="V378" s="215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7" t="str">
        <f t="shared" si="31"/>
        <v/>
      </c>
      <c r="V379" s="215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7" t="str">
        <f t="shared" si="31"/>
        <v/>
      </c>
      <c r="V380" s="215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7" t="str">
        <f t="shared" si="31"/>
        <v/>
      </c>
      <c r="V381" s="215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7" t="str">
        <f t="shared" si="31"/>
        <v/>
      </c>
      <c r="V382" s="215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7" t="str">
        <f t="shared" si="31"/>
        <v/>
      </c>
      <c r="V383" s="215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7" t="str">
        <f t="shared" si="31"/>
        <v/>
      </c>
      <c r="V384" s="215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7" t="str">
        <f t="shared" si="31"/>
        <v/>
      </c>
      <c r="V385" s="215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7" t="str">
        <f t="shared" ref="U386:U449" si="36">IF(OR($D386="",$H386=""),"",ROUND($D386+$H386,2))</f>
        <v/>
      </c>
      <c r="V386" s="215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7" t="str">
        <f t="shared" si="36"/>
        <v/>
      </c>
      <c r="V387" s="215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7" t="str">
        <f t="shared" si="36"/>
        <v/>
      </c>
      <c r="V388" s="215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7" t="str">
        <f t="shared" si="36"/>
        <v/>
      </c>
      <c r="V389" s="215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7" t="str">
        <f t="shared" si="36"/>
        <v/>
      </c>
      <c r="V390" s="215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7" t="str">
        <f t="shared" si="36"/>
        <v/>
      </c>
      <c r="V391" s="215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7" t="str">
        <f t="shared" si="36"/>
        <v/>
      </c>
      <c r="V392" s="215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7" t="str">
        <f t="shared" si="36"/>
        <v/>
      </c>
      <c r="V393" s="215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7" t="str">
        <f t="shared" si="36"/>
        <v/>
      </c>
      <c r="V394" s="215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7" t="str">
        <f t="shared" si="36"/>
        <v/>
      </c>
      <c r="V395" s="215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7" t="str">
        <f t="shared" si="36"/>
        <v/>
      </c>
      <c r="V396" s="215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7" t="str">
        <f t="shared" si="36"/>
        <v/>
      </c>
      <c r="V397" s="215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7" t="str">
        <f t="shared" si="36"/>
        <v/>
      </c>
      <c r="V398" s="215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7" t="str">
        <f t="shared" si="36"/>
        <v/>
      </c>
      <c r="V399" s="215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7" t="str">
        <f t="shared" si="36"/>
        <v/>
      </c>
      <c r="V400" s="215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7" t="str">
        <f t="shared" si="36"/>
        <v/>
      </c>
      <c r="V401" s="215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7" t="str">
        <f t="shared" si="36"/>
        <v/>
      </c>
      <c r="V402" s="215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7" t="str">
        <f t="shared" si="36"/>
        <v/>
      </c>
      <c r="V403" s="215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7" t="str">
        <f t="shared" si="36"/>
        <v/>
      </c>
      <c r="V404" s="215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7" t="str">
        <f t="shared" si="36"/>
        <v/>
      </c>
      <c r="V405" s="215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7" t="str">
        <f t="shared" si="36"/>
        <v/>
      </c>
      <c r="V406" s="215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7" t="str">
        <f t="shared" si="36"/>
        <v/>
      </c>
      <c r="V407" s="215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7" t="str">
        <f t="shared" si="36"/>
        <v/>
      </c>
      <c r="V408" s="215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7" t="str">
        <f t="shared" si="36"/>
        <v/>
      </c>
      <c r="V409" s="215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7" t="str">
        <f t="shared" si="36"/>
        <v/>
      </c>
      <c r="V410" s="215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7" t="str">
        <f t="shared" si="36"/>
        <v/>
      </c>
      <c r="V411" s="215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7" t="str">
        <f t="shared" si="36"/>
        <v/>
      </c>
      <c r="V412" s="215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7" t="str">
        <f t="shared" si="36"/>
        <v/>
      </c>
      <c r="V413" s="215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7" t="str">
        <f t="shared" si="36"/>
        <v/>
      </c>
      <c r="V414" s="215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7" t="str">
        <f t="shared" si="36"/>
        <v/>
      </c>
      <c r="V415" s="215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7" t="str">
        <f t="shared" si="36"/>
        <v/>
      </c>
      <c r="V416" s="215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7" t="str">
        <f t="shared" si="36"/>
        <v/>
      </c>
      <c r="V417" s="215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7" t="str">
        <f t="shared" si="36"/>
        <v/>
      </c>
      <c r="V418" s="215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7" t="str">
        <f t="shared" si="36"/>
        <v/>
      </c>
      <c r="V419" s="215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7" t="str">
        <f t="shared" si="36"/>
        <v/>
      </c>
      <c r="V420" s="215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7" t="str">
        <f t="shared" si="36"/>
        <v/>
      </c>
      <c r="V421" s="215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7" t="str">
        <f t="shared" si="36"/>
        <v/>
      </c>
      <c r="V422" s="215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7" t="str">
        <f t="shared" si="36"/>
        <v/>
      </c>
      <c r="V423" s="215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7" t="str">
        <f t="shared" si="36"/>
        <v/>
      </c>
      <c r="V424" s="215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7" t="str">
        <f t="shared" si="36"/>
        <v/>
      </c>
      <c r="V425" s="215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7" t="str">
        <f t="shared" si="36"/>
        <v/>
      </c>
      <c r="V426" s="215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7" t="str">
        <f t="shared" si="36"/>
        <v/>
      </c>
      <c r="V427" s="215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7" t="str">
        <f t="shared" si="36"/>
        <v/>
      </c>
      <c r="V428" s="215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7" t="str">
        <f t="shared" si="36"/>
        <v/>
      </c>
      <c r="V429" s="215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7" t="str">
        <f t="shared" si="36"/>
        <v/>
      </c>
      <c r="V430" s="215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7" t="str">
        <f t="shared" si="36"/>
        <v/>
      </c>
      <c r="V431" s="215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7" t="str">
        <f t="shared" si="36"/>
        <v/>
      </c>
      <c r="V432" s="215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7" t="str">
        <f t="shared" si="36"/>
        <v/>
      </c>
      <c r="V433" s="215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7" t="str">
        <f t="shared" si="36"/>
        <v/>
      </c>
      <c r="V434" s="215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7" t="str">
        <f t="shared" si="36"/>
        <v/>
      </c>
      <c r="V435" s="215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7" t="str">
        <f t="shared" si="36"/>
        <v/>
      </c>
      <c r="V436" s="215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7" t="str">
        <f t="shared" si="36"/>
        <v/>
      </c>
      <c r="V437" s="215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7" t="str">
        <f t="shared" si="36"/>
        <v/>
      </c>
      <c r="V438" s="215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7" t="str">
        <f t="shared" si="36"/>
        <v/>
      </c>
      <c r="V439" s="215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7" t="str">
        <f t="shared" si="36"/>
        <v/>
      </c>
      <c r="V440" s="215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7" t="str">
        <f t="shared" si="36"/>
        <v/>
      </c>
      <c r="V441" s="215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7" t="str">
        <f t="shared" si="36"/>
        <v/>
      </c>
      <c r="V442" s="215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7" t="str">
        <f t="shared" si="36"/>
        <v/>
      </c>
      <c r="V443" s="215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7" t="str">
        <f t="shared" si="36"/>
        <v/>
      </c>
      <c r="V444" s="215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7" t="str">
        <f t="shared" si="36"/>
        <v/>
      </c>
      <c r="V445" s="215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7" t="str">
        <f t="shared" si="36"/>
        <v/>
      </c>
      <c r="V446" s="215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7" t="str">
        <f t="shared" si="36"/>
        <v/>
      </c>
      <c r="V447" s="215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7" t="str">
        <f t="shared" si="36"/>
        <v/>
      </c>
      <c r="V448" s="215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7" t="str">
        <f t="shared" si="36"/>
        <v/>
      </c>
      <c r="V449" s="215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7" t="str">
        <f t="shared" ref="U450:U513" si="41">IF(OR($D450="",$H450=""),"",ROUND($D450+$H450,2))</f>
        <v/>
      </c>
      <c r="V450" s="215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7" t="str">
        <f t="shared" si="41"/>
        <v/>
      </c>
      <c r="V451" s="215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7" t="str">
        <f t="shared" si="41"/>
        <v/>
      </c>
      <c r="V452" s="215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7" t="str">
        <f t="shared" si="41"/>
        <v/>
      </c>
      <c r="V453" s="215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7" t="str">
        <f t="shared" si="41"/>
        <v/>
      </c>
      <c r="V454" s="215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7" t="str">
        <f t="shared" si="41"/>
        <v/>
      </c>
      <c r="V455" s="215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7" t="str">
        <f t="shared" si="41"/>
        <v/>
      </c>
      <c r="V456" s="215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7" t="str">
        <f t="shared" si="41"/>
        <v/>
      </c>
      <c r="V457" s="215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7" t="str">
        <f t="shared" si="41"/>
        <v/>
      </c>
      <c r="V458" s="215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7" t="str">
        <f t="shared" si="41"/>
        <v/>
      </c>
      <c r="V459" s="215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7" t="str">
        <f t="shared" si="41"/>
        <v/>
      </c>
      <c r="V460" s="215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7" t="str">
        <f t="shared" si="41"/>
        <v/>
      </c>
      <c r="V461" s="215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7" t="str">
        <f t="shared" si="41"/>
        <v/>
      </c>
      <c r="V462" s="215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7" t="str">
        <f t="shared" si="41"/>
        <v/>
      </c>
      <c r="V463" s="215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7" t="str">
        <f t="shared" si="41"/>
        <v/>
      </c>
      <c r="V464" s="215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7" t="str">
        <f t="shared" si="41"/>
        <v/>
      </c>
      <c r="V465" s="215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7" t="str">
        <f t="shared" si="41"/>
        <v/>
      </c>
      <c r="V466" s="215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7" t="str">
        <f t="shared" si="41"/>
        <v/>
      </c>
      <c r="V467" s="215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7" t="str">
        <f t="shared" si="41"/>
        <v/>
      </c>
      <c r="V468" s="215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7" t="str">
        <f t="shared" si="41"/>
        <v/>
      </c>
      <c r="V469" s="215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7" t="str">
        <f t="shared" si="41"/>
        <v/>
      </c>
      <c r="V470" s="215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7" t="str">
        <f t="shared" si="41"/>
        <v/>
      </c>
      <c r="V471" s="215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7" t="str">
        <f t="shared" si="41"/>
        <v/>
      </c>
      <c r="V472" s="215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7" t="str">
        <f t="shared" si="41"/>
        <v/>
      </c>
      <c r="V473" s="215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7" t="str">
        <f t="shared" si="41"/>
        <v/>
      </c>
      <c r="V474" s="215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7" t="str">
        <f t="shared" si="41"/>
        <v/>
      </c>
      <c r="V475" s="215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7" t="str">
        <f t="shared" si="41"/>
        <v/>
      </c>
      <c r="V476" s="215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7" t="str">
        <f t="shared" si="41"/>
        <v/>
      </c>
      <c r="V477" s="215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7" t="str">
        <f t="shared" si="41"/>
        <v/>
      </c>
      <c r="V478" s="215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7" t="str">
        <f t="shared" si="41"/>
        <v/>
      </c>
      <c r="V479" s="215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7" t="str">
        <f t="shared" si="41"/>
        <v/>
      </c>
      <c r="V480" s="215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7" t="str">
        <f t="shared" si="41"/>
        <v/>
      </c>
      <c r="V481" s="215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7" t="str">
        <f t="shared" si="41"/>
        <v/>
      </c>
      <c r="V482" s="215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7" t="str">
        <f t="shared" si="41"/>
        <v/>
      </c>
      <c r="V483" s="215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7" t="str">
        <f t="shared" si="41"/>
        <v/>
      </c>
      <c r="V484" s="215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7" t="str">
        <f t="shared" si="41"/>
        <v/>
      </c>
      <c r="V485" s="215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7" t="str">
        <f t="shared" si="41"/>
        <v/>
      </c>
      <c r="V486" s="215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7" t="str">
        <f t="shared" si="41"/>
        <v/>
      </c>
      <c r="V487" s="215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7" t="str">
        <f t="shared" si="41"/>
        <v/>
      </c>
      <c r="V488" s="215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7" t="str">
        <f t="shared" si="41"/>
        <v/>
      </c>
      <c r="V489" s="215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7" t="str">
        <f t="shared" si="41"/>
        <v/>
      </c>
      <c r="V490" s="215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7" t="str">
        <f t="shared" si="41"/>
        <v/>
      </c>
      <c r="V491" s="215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7" t="str">
        <f t="shared" si="41"/>
        <v/>
      </c>
      <c r="V492" s="215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7" t="str">
        <f t="shared" si="41"/>
        <v/>
      </c>
      <c r="V493" s="215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7" t="str">
        <f t="shared" si="41"/>
        <v/>
      </c>
      <c r="V494" s="215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7" t="str">
        <f t="shared" si="41"/>
        <v/>
      </c>
      <c r="V495" s="215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7" t="str">
        <f t="shared" si="41"/>
        <v/>
      </c>
      <c r="V496" s="215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7" t="str">
        <f t="shared" si="41"/>
        <v/>
      </c>
      <c r="V497" s="215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7" t="str">
        <f t="shared" si="41"/>
        <v/>
      </c>
      <c r="V498" s="215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7" t="str">
        <f t="shared" si="41"/>
        <v/>
      </c>
      <c r="V499" s="215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7" t="str">
        <f t="shared" si="41"/>
        <v/>
      </c>
      <c r="V500" s="215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7" t="str">
        <f t="shared" si="41"/>
        <v/>
      </c>
      <c r="V501" s="215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7" t="str">
        <f t="shared" si="41"/>
        <v/>
      </c>
      <c r="V502" s="215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7" t="str">
        <f t="shared" si="41"/>
        <v/>
      </c>
      <c r="V503" s="215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7" t="str">
        <f t="shared" si="41"/>
        <v/>
      </c>
      <c r="V504" s="215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7" t="str">
        <f t="shared" si="41"/>
        <v/>
      </c>
      <c r="V505" s="215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7" t="str">
        <f t="shared" si="41"/>
        <v/>
      </c>
      <c r="V506" s="215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7" t="str">
        <f t="shared" si="41"/>
        <v/>
      </c>
      <c r="V507" s="215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7" t="str">
        <f t="shared" si="41"/>
        <v/>
      </c>
      <c r="V508" s="215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7" t="str">
        <f t="shared" si="41"/>
        <v/>
      </c>
      <c r="V509" s="215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7" t="str">
        <f t="shared" si="41"/>
        <v/>
      </c>
      <c r="V510" s="215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7" t="str">
        <f t="shared" si="41"/>
        <v/>
      </c>
      <c r="V511" s="215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7" t="str">
        <f t="shared" si="41"/>
        <v/>
      </c>
      <c r="V512" s="215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7" t="str">
        <f t="shared" si="41"/>
        <v/>
      </c>
      <c r="V513" s="215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7" t="str">
        <f t="shared" ref="U514:U577" si="46">IF(OR($D514="",$H514=""),"",ROUND($D514+$H514,2))</f>
        <v/>
      </c>
      <c r="V514" s="215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7" t="str">
        <f t="shared" si="46"/>
        <v/>
      </c>
      <c r="V515" s="215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7" t="str">
        <f t="shared" si="46"/>
        <v/>
      </c>
      <c r="V516" s="215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7" t="str">
        <f t="shared" si="46"/>
        <v/>
      </c>
      <c r="V517" s="215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7" t="str">
        <f t="shared" si="46"/>
        <v/>
      </c>
      <c r="V518" s="215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7" t="str">
        <f t="shared" si="46"/>
        <v/>
      </c>
      <c r="V519" s="215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7" t="str">
        <f t="shared" si="46"/>
        <v/>
      </c>
      <c r="V520" s="215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7" t="str">
        <f t="shared" si="46"/>
        <v/>
      </c>
      <c r="V521" s="215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7" t="str">
        <f t="shared" si="46"/>
        <v/>
      </c>
      <c r="V522" s="215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7" t="str">
        <f t="shared" si="46"/>
        <v/>
      </c>
      <c r="V523" s="215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7" t="str">
        <f t="shared" si="46"/>
        <v/>
      </c>
      <c r="V524" s="215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7" t="str">
        <f t="shared" si="46"/>
        <v/>
      </c>
      <c r="V525" s="215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7" t="str">
        <f t="shared" si="46"/>
        <v/>
      </c>
      <c r="V526" s="215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7" t="str">
        <f t="shared" si="46"/>
        <v/>
      </c>
      <c r="V527" s="215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7" t="str">
        <f t="shared" si="46"/>
        <v/>
      </c>
      <c r="V528" s="215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7" t="str">
        <f t="shared" si="46"/>
        <v/>
      </c>
      <c r="V529" s="215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7" t="str">
        <f t="shared" si="46"/>
        <v/>
      </c>
      <c r="V530" s="215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7" t="str">
        <f t="shared" si="46"/>
        <v/>
      </c>
      <c r="V531" s="215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7" t="str">
        <f t="shared" si="46"/>
        <v/>
      </c>
      <c r="V532" s="215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7" t="str">
        <f t="shared" si="46"/>
        <v/>
      </c>
      <c r="V533" s="215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7" t="str">
        <f t="shared" si="46"/>
        <v/>
      </c>
      <c r="V534" s="215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7" t="str">
        <f t="shared" si="46"/>
        <v/>
      </c>
      <c r="V535" s="215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7" t="str">
        <f t="shared" si="46"/>
        <v/>
      </c>
      <c r="V536" s="215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7" t="str">
        <f t="shared" si="46"/>
        <v/>
      </c>
      <c r="V537" s="215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7" t="str">
        <f t="shared" si="46"/>
        <v/>
      </c>
      <c r="V538" s="215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7" t="str">
        <f t="shared" si="46"/>
        <v/>
      </c>
      <c r="V539" s="215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7" t="str">
        <f t="shared" si="46"/>
        <v/>
      </c>
      <c r="V540" s="215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7" t="str">
        <f t="shared" si="46"/>
        <v/>
      </c>
      <c r="V541" s="215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7" t="str">
        <f t="shared" si="46"/>
        <v/>
      </c>
      <c r="V542" s="215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7" t="str">
        <f t="shared" si="46"/>
        <v/>
      </c>
      <c r="V543" s="215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7" t="str">
        <f t="shared" si="46"/>
        <v/>
      </c>
      <c r="V544" s="215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7" t="str">
        <f t="shared" si="46"/>
        <v/>
      </c>
      <c r="V545" s="215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7" t="str">
        <f t="shared" si="46"/>
        <v/>
      </c>
      <c r="V546" s="215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7" t="str">
        <f t="shared" si="46"/>
        <v/>
      </c>
      <c r="V547" s="215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7" t="str">
        <f t="shared" si="46"/>
        <v/>
      </c>
      <c r="V548" s="215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7" t="str">
        <f t="shared" si="46"/>
        <v/>
      </c>
      <c r="V549" s="215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7" t="str">
        <f t="shared" si="46"/>
        <v/>
      </c>
      <c r="V550" s="215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7" t="str">
        <f t="shared" si="46"/>
        <v/>
      </c>
      <c r="V551" s="215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7" t="str">
        <f t="shared" si="46"/>
        <v/>
      </c>
      <c r="V552" s="215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7" t="str">
        <f t="shared" si="46"/>
        <v/>
      </c>
      <c r="V553" s="215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7" t="str">
        <f t="shared" si="46"/>
        <v/>
      </c>
      <c r="V554" s="215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7" t="str">
        <f t="shared" si="46"/>
        <v/>
      </c>
      <c r="V555" s="215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7" t="str">
        <f t="shared" si="46"/>
        <v/>
      </c>
      <c r="V556" s="215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7" t="str">
        <f t="shared" si="46"/>
        <v/>
      </c>
      <c r="V557" s="215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7" t="str">
        <f t="shared" si="46"/>
        <v/>
      </c>
      <c r="V558" s="215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7" t="str">
        <f t="shared" si="46"/>
        <v/>
      </c>
      <c r="V559" s="215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7" t="str">
        <f t="shared" si="46"/>
        <v/>
      </c>
      <c r="V560" s="215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7" t="str">
        <f t="shared" si="46"/>
        <v/>
      </c>
      <c r="V561" s="215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7" t="str">
        <f t="shared" si="46"/>
        <v/>
      </c>
      <c r="V562" s="215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7" t="str">
        <f t="shared" si="46"/>
        <v/>
      </c>
      <c r="V563" s="215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7" t="str">
        <f t="shared" si="46"/>
        <v/>
      </c>
      <c r="V564" s="215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7" t="str">
        <f t="shared" si="46"/>
        <v/>
      </c>
      <c r="V565" s="215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7" t="str">
        <f t="shared" si="46"/>
        <v/>
      </c>
      <c r="V566" s="215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7" t="str">
        <f t="shared" si="46"/>
        <v/>
      </c>
      <c r="V567" s="215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7" t="str">
        <f t="shared" si="46"/>
        <v/>
      </c>
      <c r="V568" s="215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7" t="str">
        <f t="shared" si="46"/>
        <v/>
      </c>
      <c r="V569" s="215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7" t="str">
        <f t="shared" si="46"/>
        <v/>
      </c>
      <c r="V570" s="215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7" t="str">
        <f t="shared" si="46"/>
        <v/>
      </c>
      <c r="V571" s="215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7" t="str">
        <f t="shared" si="46"/>
        <v/>
      </c>
      <c r="V572" s="215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7" t="str">
        <f t="shared" si="46"/>
        <v/>
      </c>
      <c r="V573" s="215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7" t="str">
        <f t="shared" si="46"/>
        <v/>
      </c>
      <c r="V574" s="215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7" t="str">
        <f t="shared" si="46"/>
        <v/>
      </c>
      <c r="V575" s="215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7" t="str">
        <f t="shared" si="46"/>
        <v/>
      </c>
      <c r="V576" s="215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7" t="str">
        <f t="shared" si="46"/>
        <v/>
      </c>
      <c r="V577" s="215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7" t="str">
        <f t="shared" ref="U578:U641" si="51">IF(OR($D578="",$H578=""),"",ROUND($D578+$H578,2))</f>
        <v/>
      </c>
      <c r="V578" s="215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7" t="str">
        <f t="shared" si="51"/>
        <v/>
      </c>
      <c r="V579" s="215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7" t="str">
        <f t="shared" si="51"/>
        <v/>
      </c>
      <c r="V580" s="215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7" t="str">
        <f t="shared" si="51"/>
        <v/>
      </c>
      <c r="V581" s="215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7" t="str">
        <f t="shared" si="51"/>
        <v/>
      </c>
      <c r="V582" s="215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7" t="str">
        <f t="shared" si="51"/>
        <v/>
      </c>
      <c r="V583" s="215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7" t="str">
        <f t="shared" si="51"/>
        <v/>
      </c>
      <c r="V584" s="215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7" t="str">
        <f t="shared" si="51"/>
        <v/>
      </c>
      <c r="V585" s="215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7" t="str">
        <f t="shared" si="51"/>
        <v/>
      </c>
      <c r="V586" s="215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7" t="str">
        <f t="shared" si="51"/>
        <v/>
      </c>
      <c r="V587" s="215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7" t="str">
        <f t="shared" si="51"/>
        <v/>
      </c>
      <c r="V588" s="215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7" t="str">
        <f t="shared" si="51"/>
        <v/>
      </c>
      <c r="V589" s="215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7" t="str">
        <f t="shared" si="51"/>
        <v/>
      </c>
      <c r="V590" s="215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7" t="str">
        <f t="shared" si="51"/>
        <v/>
      </c>
      <c r="V591" s="215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7" t="str">
        <f t="shared" si="51"/>
        <v/>
      </c>
      <c r="V592" s="215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7" t="str">
        <f t="shared" si="51"/>
        <v/>
      </c>
      <c r="V593" s="215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7" t="str">
        <f t="shared" si="51"/>
        <v/>
      </c>
      <c r="V594" s="215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7" t="str">
        <f t="shared" si="51"/>
        <v/>
      </c>
      <c r="V595" s="215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7" t="str">
        <f t="shared" si="51"/>
        <v/>
      </c>
      <c r="V596" s="215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7" t="str">
        <f t="shared" si="51"/>
        <v/>
      </c>
      <c r="V597" s="215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7" t="str">
        <f t="shared" si="51"/>
        <v/>
      </c>
      <c r="V598" s="215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7" t="str">
        <f t="shared" si="51"/>
        <v/>
      </c>
      <c r="V599" s="215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7" t="str">
        <f t="shared" si="51"/>
        <v/>
      </c>
      <c r="V600" s="215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7" t="str">
        <f t="shared" si="51"/>
        <v/>
      </c>
      <c r="V601" s="215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7" t="str">
        <f t="shared" si="51"/>
        <v/>
      </c>
      <c r="V602" s="215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7" t="str">
        <f t="shared" si="51"/>
        <v/>
      </c>
      <c r="V603" s="215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7" t="str">
        <f t="shared" si="51"/>
        <v/>
      </c>
      <c r="V604" s="215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7" t="str">
        <f t="shared" si="51"/>
        <v/>
      </c>
      <c r="V605" s="215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7" t="str">
        <f t="shared" si="51"/>
        <v/>
      </c>
      <c r="V606" s="215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7" t="str">
        <f t="shared" si="51"/>
        <v/>
      </c>
      <c r="V607" s="215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7" t="str">
        <f t="shared" si="51"/>
        <v/>
      </c>
      <c r="V608" s="215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7" t="str">
        <f t="shared" si="51"/>
        <v/>
      </c>
      <c r="V609" s="215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7" t="str">
        <f t="shared" si="51"/>
        <v/>
      </c>
      <c r="V610" s="215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7" t="str">
        <f t="shared" si="51"/>
        <v/>
      </c>
      <c r="V611" s="215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7" t="str">
        <f t="shared" si="51"/>
        <v/>
      </c>
      <c r="V612" s="215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7" t="str">
        <f t="shared" si="51"/>
        <v/>
      </c>
      <c r="V613" s="215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7" t="str">
        <f t="shared" si="51"/>
        <v/>
      </c>
      <c r="V614" s="215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7" t="str">
        <f t="shared" si="51"/>
        <v/>
      </c>
      <c r="V615" s="215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7" t="str">
        <f t="shared" si="51"/>
        <v/>
      </c>
      <c r="V616" s="215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7" t="str">
        <f t="shared" si="51"/>
        <v/>
      </c>
      <c r="V617" s="215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7" t="str">
        <f t="shared" si="51"/>
        <v/>
      </c>
      <c r="V618" s="215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7" t="str">
        <f t="shared" si="51"/>
        <v/>
      </c>
      <c r="V619" s="215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7" t="str">
        <f t="shared" si="51"/>
        <v/>
      </c>
      <c r="V620" s="215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7" t="str">
        <f t="shared" si="51"/>
        <v/>
      </c>
      <c r="V621" s="215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7" t="str">
        <f t="shared" si="51"/>
        <v/>
      </c>
      <c r="V622" s="215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7" t="str">
        <f t="shared" si="51"/>
        <v/>
      </c>
      <c r="V623" s="215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7" t="str">
        <f t="shared" si="51"/>
        <v/>
      </c>
      <c r="V624" s="215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7" t="str">
        <f t="shared" si="51"/>
        <v/>
      </c>
      <c r="V625" s="215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7" t="str">
        <f t="shared" si="51"/>
        <v/>
      </c>
      <c r="V626" s="215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7" t="str">
        <f t="shared" si="51"/>
        <v/>
      </c>
      <c r="V627" s="215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7" t="str">
        <f t="shared" si="51"/>
        <v/>
      </c>
      <c r="V628" s="215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7" t="str">
        <f t="shared" si="51"/>
        <v/>
      </c>
      <c r="V629" s="215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7" t="str">
        <f t="shared" si="51"/>
        <v/>
      </c>
      <c r="V630" s="215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7" t="str">
        <f t="shared" si="51"/>
        <v/>
      </c>
      <c r="V631" s="215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7" t="str">
        <f t="shared" si="51"/>
        <v/>
      </c>
      <c r="V632" s="215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7" t="str">
        <f t="shared" si="51"/>
        <v/>
      </c>
      <c r="V633" s="215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7" t="str">
        <f t="shared" si="51"/>
        <v/>
      </c>
      <c r="V634" s="215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7" t="str">
        <f t="shared" si="51"/>
        <v/>
      </c>
      <c r="V635" s="215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7" t="str">
        <f t="shared" si="51"/>
        <v/>
      </c>
      <c r="V636" s="215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7" t="str">
        <f t="shared" si="51"/>
        <v/>
      </c>
      <c r="V637" s="215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7" t="str">
        <f t="shared" si="51"/>
        <v/>
      </c>
      <c r="V638" s="215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7" t="str">
        <f t="shared" si="51"/>
        <v/>
      </c>
      <c r="V639" s="215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7" t="str">
        <f t="shared" si="51"/>
        <v/>
      </c>
      <c r="V640" s="215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7" t="str">
        <f t="shared" si="51"/>
        <v/>
      </c>
      <c r="V641" s="215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7" t="str">
        <f t="shared" ref="U642:U705" si="56">IF(OR($D642="",$H642=""),"",ROUND($D642+$H642,2))</f>
        <v/>
      </c>
      <c r="V642" s="215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7" t="str">
        <f t="shared" si="56"/>
        <v/>
      </c>
      <c r="V643" s="215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7" t="str">
        <f t="shared" si="56"/>
        <v/>
      </c>
      <c r="V644" s="215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7" t="str">
        <f t="shared" si="56"/>
        <v/>
      </c>
      <c r="V645" s="215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7" t="str">
        <f t="shared" si="56"/>
        <v/>
      </c>
      <c r="V646" s="215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7" t="str">
        <f t="shared" si="56"/>
        <v/>
      </c>
      <c r="V647" s="215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7" t="str">
        <f t="shared" si="56"/>
        <v/>
      </c>
      <c r="V648" s="215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7" t="str">
        <f t="shared" si="56"/>
        <v/>
      </c>
      <c r="V649" s="215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7" t="str">
        <f t="shared" si="56"/>
        <v/>
      </c>
      <c r="V650" s="215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7" t="str">
        <f t="shared" si="56"/>
        <v/>
      </c>
      <c r="V651" s="215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7" t="str">
        <f t="shared" si="56"/>
        <v/>
      </c>
      <c r="V652" s="215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7" t="str">
        <f t="shared" si="56"/>
        <v/>
      </c>
      <c r="V653" s="215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7" t="str">
        <f t="shared" si="56"/>
        <v/>
      </c>
      <c r="V654" s="215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7" t="str">
        <f t="shared" si="56"/>
        <v/>
      </c>
      <c r="V655" s="215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7" t="str">
        <f t="shared" si="56"/>
        <v/>
      </c>
      <c r="V656" s="215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7" t="str">
        <f t="shared" si="56"/>
        <v/>
      </c>
      <c r="V657" s="215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7" t="str">
        <f t="shared" si="56"/>
        <v/>
      </c>
      <c r="V658" s="215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7" t="str">
        <f t="shared" si="56"/>
        <v/>
      </c>
      <c r="V659" s="215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7" t="str">
        <f t="shared" si="56"/>
        <v/>
      </c>
      <c r="V660" s="215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7" t="str">
        <f t="shared" si="56"/>
        <v/>
      </c>
      <c r="V661" s="215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7" t="str">
        <f t="shared" si="56"/>
        <v/>
      </c>
      <c r="V662" s="215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7" t="str">
        <f t="shared" si="56"/>
        <v/>
      </c>
      <c r="V663" s="215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7" t="str">
        <f t="shared" si="56"/>
        <v/>
      </c>
      <c r="V664" s="215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7" t="str">
        <f t="shared" si="56"/>
        <v/>
      </c>
      <c r="V665" s="215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7" t="str">
        <f t="shared" si="56"/>
        <v/>
      </c>
      <c r="V666" s="215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7" t="str">
        <f t="shared" si="56"/>
        <v/>
      </c>
      <c r="V667" s="215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7" t="str">
        <f t="shared" si="56"/>
        <v/>
      </c>
      <c r="V668" s="215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7" t="str">
        <f t="shared" si="56"/>
        <v/>
      </c>
      <c r="V669" s="215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7" t="str">
        <f t="shared" si="56"/>
        <v/>
      </c>
      <c r="V670" s="215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7" t="str">
        <f t="shared" si="56"/>
        <v/>
      </c>
      <c r="V671" s="215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7" t="str">
        <f t="shared" si="56"/>
        <v/>
      </c>
      <c r="V672" s="215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7" t="str">
        <f t="shared" si="56"/>
        <v/>
      </c>
      <c r="V673" s="215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7" t="str">
        <f t="shared" si="56"/>
        <v/>
      </c>
      <c r="V674" s="215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7" t="str">
        <f t="shared" si="56"/>
        <v/>
      </c>
      <c r="V675" s="215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7" t="str">
        <f t="shared" si="56"/>
        <v/>
      </c>
      <c r="V676" s="215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7" t="str">
        <f t="shared" si="56"/>
        <v/>
      </c>
      <c r="V677" s="215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7" t="str">
        <f t="shared" si="56"/>
        <v/>
      </c>
      <c r="V678" s="215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7" t="str">
        <f t="shared" si="56"/>
        <v/>
      </c>
      <c r="V679" s="215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7" t="str">
        <f t="shared" si="56"/>
        <v/>
      </c>
      <c r="V680" s="215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7" t="str">
        <f t="shared" si="56"/>
        <v/>
      </c>
      <c r="V681" s="215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7" t="str">
        <f t="shared" si="56"/>
        <v/>
      </c>
      <c r="V682" s="215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7" t="str">
        <f t="shared" si="56"/>
        <v/>
      </c>
      <c r="V683" s="215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7" t="str">
        <f t="shared" si="56"/>
        <v/>
      </c>
      <c r="V684" s="215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7" t="str">
        <f t="shared" si="56"/>
        <v/>
      </c>
      <c r="V685" s="215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7" t="str">
        <f t="shared" si="56"/>
        <v/>
      </c>
      <c r="V686" s="215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7" t="str">
        <f t="shared" si="56"/>
        <v/>
      </c>
      <c r="V687" s="215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7" t="str">
        <f t="shared" si="56"/>
        <v/>
      </c>
      <c r="V688" s="215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7" t="str">
        <f t="shared" si="56"/>
        <v/>
      </c>
      <c r="V689" s="215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7" t="str">
        <f t="shared" si="56"/>
        <v/>
      </c>
      <c r="V690" s="215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7" t="str">
        <f t="shared" si="56"/>
        <v/>
      </c>
      <c r="V691" s="215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7" t="str">
        <f t="shared" si="56"/>
        <v/>
      </c>
      <c r="V692" s="215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7" t="str">
        <f t="shared" si="56"/>
        <v/>
      </c>
      <c r="V693" s="215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7" t="str">
        <f t="shared" si="56"/>
        <v/>
      </c>
      <c r="V694" s="215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7" t="str">
        <f t="shared" si="56"/>
        <v/>
      </c>
      <c r="V695" s="215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7" t="str">
        <f t="shared" si="56"/>
        <v/>
      </c>
      <c r="V696" s="215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7" t="str">
        <f t="shared" si="56"/>
        <v/>
      </c>
      <c r="V697" s="215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7" t="str">
        <f t="shared" si="56"/>
        <v/>
      </c>
      <c r="V698" s="215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7" t="str">
        <f t="shared" si="56"/>
        <v/>
      </c>
      <c r="V699" s="215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7" t="str">
        <f t="shared" si="56"/>
        <v/>
      </c>
      <c r="V700" s="215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7" t="str">
        <f t="shared" si="56"/>
        <v/>
      </c>
      <c r="V701" s="215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7" t="str">
        <f t="shared" si="56"/>
        <v/>
      </c>
      <c r="V702" s="215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7" t="str">
        <f t="shared" si="56"/>
        <v/>
      </c>
      <c r="V703" s="215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7" t="str">
        <f t="shared" si="56"/>
        <v/>
      </c>
      <c r="V704" s="215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7" t="str">
        <f t="shared" si="56"/>
        <v/>
      </c>
      <c r="V705" s="215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7" t="str">
        <f t="shared" ref="U706:U769" si="61">IF(OR($D706="",$H706=""),"",ROUND($D706+$H706,2))</f>
        <v/>
      </c>
      <c r="V706" s="215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7" t="str">
        <f t="shared" si="61"/>
        <v/>
      </c>
      <c r="V707" s="215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7" t="str">
        <f t="shared" si="61"/>
        <v/>
      </c>
      <c r="V708" s="215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7" t="str">
        <f t="shared" si="61"/>
        <v/>
      </c>
      <c r="V709" s="215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7" t="str">
        <f t="shared" si="61"/>
        <v/>
      </c>
      <c r="V710" s="215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7" t="str">
        <f t="shared" si="61"/>
        <v/>
      </c>
      <c r="V711" s="215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7" t="str">
        <f t="shared" si="61"/>
        <v/>
      </c>
      <c r="V712" s="215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7" t="str">
        <f t="shared" si="61"/>
        <v/>
      </c>
      <c r="V713" s="215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7" t="str">
        <f t="shared" si="61"/>
        <v/>
      </c>
      <c r="V714" s="215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7" t="str">
        <f t="shared" si="61"/>
        <v/>
      </c>
      <c r="V715" s="215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7" t="str">
        <f t="shared" si="61"/>
        <v/>
      </c>
      <c r="V716" s="215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7" t="str">
        <f t="shared" si="61"/>
        <v/>
      </c>
      <c r="V717" s="215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7" t="str">
        <f t="shared" si="61"/>
        <v/>
      </c>
      <c r="V718" s="215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7" t="str">
        <f t="shared" si="61"/>
        <v/>
      </c>
      <c r="V719" s="215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7" t="str">
        <f t="shared" si="61"/>
        <v/>
      </c>
      <c r="V720" s="215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7" t="str">
        <f t="shared" si="61"/>
        <v/>
      </c>
      <c r="V721" s="215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7" t="str">
        <f t="shared" si="61"/>
        <v/>
      </c>
      <c r="V722" s="215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7" t="str">
        <f t="shared" si="61"/>
        <v/>
      </c>
      <c r="V723" s="215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7" t="str">
        <f t="shared" si="61"/>
        <v/>
      </c>
      <c r="V724" s="215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7" t="str">
        <f t="shared" si="61"/>
        <v/>
      </c>
      <c r="V725" s="215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7" t="str">
        <f t="shared" si="61"/>
        <v/>
      </c>
      <c r="V726" s="215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7" t="str">
        <f t="shared" si="61"/>
        <v/>
      </c>
      <c r="V727" s="215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7" t="str">
        <f t="shared" si="61"/>
        <v/>
      </c>
      <c r="V728" s="215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7" t="str">
        <f t="shared" si="61"/>
        <v/>
      </c>
      <c r="V729" s="215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7" t="str">
        <f t="shared" si="61"/>
        <v/>
      </c>
      <c r="V730" s="215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7" t="str">
        <f t="shared" si="61"/>
        <v/>
      </c>
      <c r="V731" s="215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7" t="str">
        <f t="shared" si="61"/>
        <v/>
      </c>
      <c r="V732" s="215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7" t="str">
        <f t="shared" si="61"/>
        <v/>
      </c>
      <c r="V733" s="215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7" t="str">
        <f t="shared" si="61"/>
        <v/>
      </c>
      <c r="V734" s="215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7" t="str">
        <f t="shared" si="61"/>
        <v/>
      </c>
      <c r="V735" s="215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7" t="str">
        <f t="shared" si="61"/>
        <v/>
      </c>
      <c r="V736" s="215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7" t="str">
        <f t="shared" si="61"/>
        <v/>
      </c>
      <c r="V737" s="215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7" t="str">
        <f t="shared" si="61"/>
        <v/>
      </c>
      <c r="V738" s="215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7" t="str">
        <f t="shared" si="61"/>
        <v/>
      </c>
      <c r="V739" s="215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7" t="str">
        <f t="shared" si="61"/>
        <v/>
      </c>
      <c r="V740" s="215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7" t="str">
        <f t="shared" si="61"/>
        <v/>
      </c>
      <c r="V741" s="215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7" t="str">
        <f t="shared" si="61"/>
        <v/>
      </c>
      <c r="V742" s="215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7" t="str">
        <f t="shared" si="61"/>
        <v/>
      </c>
      <c r="V743" s="215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7" t="str">
        <f t="shared" si="61"/>
        <v/>
      </c>
      <c r="V744" s="215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7" t="str">
        <f t="shared" si="61"/>
        <v/>
      </c>
      <c r="V745" s="215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7" t="str">
        <f t="shared" si="61"/>
        <v/>
      </c>
      <c r="V746" s="215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7" t="str">
        <f t="shared" si="61"/>
        <v/>
      </c>
      <c r="V747" s="215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7" t="str">
        <f t="shared" si="61"/>
        <v/>
      </c>
      <c r="V748" s="215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7" t="str">
        <f t="shared" si="61"/>
        <v/>
      </c>
      <c r="V749" s="215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7" t="str">
        <f t="shared" si="61"/>
        <v/>
      </c>
      <c r="V750" s="215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7" t="str">
        <f t="shared" si="61"/>
        <v/>
      </c>
      <c r="V751" s="215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7" t="str">
        <f t="shared" si="61"/>
        <v/>
      </c>
      <c r="V752" s="215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7" t="str">
        <f t="shared" si="61"/>
        <v/>
      </c>
      <c r="V753" s="215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7" t="str">
        <f t="shared" si="61"/>
        <v/>
      </c>
      <c r="V754" s="215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7" t="str">
        <f t="shared" si="61"/>
        <v/>
      </c>
      <c r="V755" s="215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7" t="str">
        <f t="shared" si="61"/>
        <v/>
      </c>
      <c r="V756" s="215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7" t="str">
        <f t="shared" si="61"/>
        <v/>
      </c>
      <c r="V757" s="215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7" t="str">
        <f t="shared" si="61"/>
        <v/>
      </c>
      <c r="V758" s="215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7" t="str">
        <f t="shared" si="61"/>
        <v/>
      </c>
      <c r="V759" s="215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7" t="str">
        <f t="shared" si="61"/>
        <v/>
      </c>
      <c r="V760" s="215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7" t="str">
        <f t="shared" si="61"/>
        <v/>
      </c>
      <c r="V761" s="215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7" t="str">
        <f t="shared" si="61"/>
        <v/>
      </c>
      <c r="V762" s="215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7" t="str">
        <f t="shared" si="61"/>
        <v/>
      </c>
      <c r="V763" s="215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7" t="str">
        <f t="shared" si="61"/>
        <v/>
      </c>
      <c r="V764" s="215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7" t="str">
        <f t="shared" si="61"/>
        <v/>
      </c>
      <c r="V765" s="215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7" t="str">
        <f t="shared" si="61"/>
        <v/>
      </c>
      <c r="V766" s="215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7" t="str">
        <f t="shared" si="61"/>
        <v/>
      </c>
      <c r="V767" s="215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7" t="str">
        <f t="shared" si="61"/>
        <v/>
      </c>
      <c r="V768" s="215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7" t="str">
        <f t="shared" si="61"/>
        <v/>
      </c>
      <c r="V769" s="215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7" t="str">
        <f t="shared" ref="U770:U833" si="66">IF(OR($D770="",$H770=""),"",ROUND($D770+$H770,2))</f>
        <v/>
      </c>
      <c r="V770" s="215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7" t="str">
        <f t="shared" si="66"/>
        <v/>
      </c>
      <c r="V771" s="215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7" t="str">
        <f t="shared" si="66"/>
        <v/>
      </c>
      <c r="V772" s="215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7" t="str">
        <f t="shared" si="66"/>
        <v/>
      </c>
      <c r="V773" s="215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7" t="str">
        <f t="shared" si="66"/>
        <v/>
      </c>
      <c r="V774" s="215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7" t="str">
        <f t="shared" si="66"/>
        <v/>
      </c>
      <c r="V775" s="215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7" t="str">
        <f t="shared" si="66"/>
        <v/>
      </c>
      <c r="V776" s="215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7" t="str">
        <f t="shared" si="66"/>
        <v/>
      </c>
      <c r="V777" s="215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7" t="str">
        <f t="shared" si="66"/>
        <v/>
      </c>
      <c r="V778" s="215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7" t="str">
        <f t="shared" si="66"/>
        <v/>
      </c>
      <c r="V779" s="215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7" t="str">
        <f t="shared" si="66"/>
        <v/>
      </c>
      <c r="V780" s="215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7" t="str">
        <f t="shared" si="66"/>
        <v/>
      </c>
      <c r="V781" s="215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7" t="str">
        <f t="shared" si="66"/>
        <v/>
      </c>
      <c r="V782" s="215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7" t="str">
        <f t="shared" si="66"/>
        <v/>
      </c>
      <c r="V783" s="215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7" t="str">
        <f t="shared" si="66"/>
        <v/>
      </c>
      <c r="V784" s="215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7" t="str">
        <f t="shared" si="66"/>
        <v/>
      </c>
      <c r="V785" s="215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7" t="str">
        <f t="shared" si="66"/>
        <v/>
      </c>
      <c r="V786" s="215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7" t="str">
        <f t="shared" si="66"/>
        <v/>
      </c>
      <c r="V787" s="215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7" t="str">
        <f t="shared" si="66"/>
        <v/>
      </c>
      <c r="V788" s="215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7" t="str">
        <f t="shared" si="66"/>
        <v/>
      </c>
      <c r="V789" s="215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7" t="str">
        <f t="shared" si="66"/>
        <v/>
      </c>
      <c r="V790" s="215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7" t="str">
        <f t="shared" si="66"/>
        <v/>
      </c>
      <c r="V791" s="215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7" t="str">
        <f t="shared" si="66"/>
        <v/>
      </c>
      <c r="V792" s="215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7" t="str">
        <f t="shared" si="66"/>
        <v/>
      </c>
      <c r="V793" s="215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7" t="str">
        <f t="shared" si="66"/>
        <v/>
      </c>
      <c r="V794" s="215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7" t="str">
        <f t="shared" si="66"/>
        <v/>
      </c>
      <c r="V795" s="215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7" t="str">
        <f t="shared" si="66"/>
        <v/>
      </c>
      <c r="V796" s="215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7" t="str">
        <f t="shared" si="66"/>
        <v/>
      </c>
      <c r="V797" s="215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7" t="str">
        <f t="shared" si="66"/>
        <v/>
      </c>
      <c r="V798" s="215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7" t="str">
        <f t="shared" si="66"/>
        <v/>
      </c>
      <c r="V799" s="215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7" t="str">
        <f t="shared" si="66"/>
        <v/>
      </c>
      <c r="V800" s="215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7" t="str">
        <f t="shared" si="66"/>
        <v/>
      </c>
      <c r="V801" s="215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7" t="str">
        <f t="shared" si="66"/>
        <v/>
      </c>
      <c r="V802" s="215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7" t="str">
        <f t="shared" si="66"/>
        <v/>
      </c>
      <c r="V803" s="215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7" t="str">
        <f t="shared" si="66"/>
        <v/>
      </c>
      <c r="V804" s="215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7" t="str">
        <f t="shared" si="66"/>
        <v/>
      </c>
      <c r="V805" s="215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7" t="str">
        <f t="shared" si="66"/>
        <v/>
      </c>
      <c r="V806" s="215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7" t="str">
        <f t="shared" si="66"/>
        <v/>
      </c>
      <c r="V807" s="215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7" t="str">
        <f t="shared" si="66"/>
        <v/>
      </c>
      <c r="V808" s="215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7" t="str">
        <f t="shared" si="66"/>
        <v/>
      </c>
      <c r="V809" s="215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7" t="str">
        <f t="shared" si="66"/>
        <v/>
      </c>
      <c r="V810" s="215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7" t="str">
        <f t="shared" si="66"/>
        <v/>
      </c>
      <c r="V811" s="215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7" t="str">
        <f t="shared" si="66"/>
        <v/>
      </c>
      <c r="V812" s="215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7" t="str">
        <f t="shared" si="66"/>
        <v/>
      </c>
      <c r="V813" s="215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7" t="str">
        <f t="shared" si="66"/>
        <v/>
      </c>
      <c r="V814" s="215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7" t="str">
        <f t="shared" si="66"/>
        <v/>
      </c>
      <c r="V815" s="215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7" t="str">
        <f t="shared" si="66"/>
        <v/>
      </c>
      <c r="V816" s="215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7" t="str">
        <f t="shared" si="66"/>
        <v/>
      </c>
      <c r="V817" s="215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7" t="str">
        <f t="shared" si="66"/>
        <v/>
      </c>
      <c r="V818" s="215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7" t="str">
        <f t="shared" si="66"/>
        <v/>
      </c>
      <c r="V819" s="215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7" t="str">
        <f t="shared" si="66"/>
        <v/>
      </c>
      <c r="V820" s="215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7" t="str">
        <f t="shared" si="66"/>
        <v/>
      </c>
      <c r="V821" s="215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7" t="str">
        <f t="shared" si="66"/>
        <v/>
      </c>
      <c r="V822" s="215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7" t="str">
        <f t="shared" si="66"/>
        <v/>
      </c>
      <c r="V823" s="215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7" t="str">
        <f t="shared" si="66"/>
        <v/>
      </c>
      <c r="V824" s="215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7" t="str">
        <f t="shared" si="66"/>
        <v/>
      </c>
      <c r="V825" s="215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7" t="str">
        <f t="shared" si="66"/>
        <v/>
      </c>
      <c r="V826" s="215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7" t="str">
        <f t="shared" si="66"/>
        <v/>
      </c>
      <c r="V827" s="215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7" t="str">
        <f t="shared" si="66"/>
        <v/>
      </c>
      <c r="V828" s="215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7" t="str">
        <f t="shared" si="66"/>
        <v/>
      </c>
      <c r="V829" s="215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7" t="str">
        <f t="shared" si="66"/>
        <v/>
      </c>
      <c r="V830" s="215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7" t="str">
        <f t="shared" si="66"/>
        <v/>
      </c>
      <c r="V831" s="215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7" t="str">
        <f t="shared" si="66"/>
        <v/>
      </c>
      <c r="V832" s="215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7" t="str">
        <f t="shared" si="66"/>
        <v/>
      </c>
      <c r="V833" s="215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7" t="str">
        <f t="shared" ref="U834:U897" si="71">IF(OR($D834="",$H834=""),"",ROUND($D834+$H834,2))</f>
        <v/>
      </c>
      <c r="V834" s="215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7" t="str">
        <f t="shared" si="71"/>
        <v/>
      </c>
      <c r="V835" s="215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7" t="str">
        <f t="shared" si="71"/>
        <v/>
      </c>
      <c r="V836" s="215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7" t="str">
        <f t="shared" si="71"/>
        <v/>
      </c>
      <c r="V837" s="215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7" t="str">
        <f t="shared" si="71"/>
        <v/>
      </c>
      <c r="V838" s="215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7" t="str">
        <f t="shared" si="71"/>
        <v/>
      </c>
      <c r="V839" s="215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7" t="str">
        <f t="shared" si="71"/>
        <v/>
      </c>
      <c r="V840" s="215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7" t="str">
        <f t="shared" si="71"/>
        <v/>
      </c>
      <c r="V841" s="215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7" t="str">
        <f t="shared" si="71"/>
        <v/>
      </c>
      <c r="V842" s="215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7" t="str">
        <f t="shared" si="71"/>
        <v/>
      </c>
      <c r="V843" s="215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7" t="str">
        <f t="shared" si="71"/>
        <v/>
      </c>
      <c r="V844" s="215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7" t="str">
        <f t="shared" si="71"/>
        <v/>
      </c>
      <c r="V845" s="215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7" t="str">
        <f t="shared" si="71"/>
        <v/>
      </c>
      <c r="V846" s="215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7" t="str">
        <f t="shared" si="71"/>
        <v/>
      </c>
      <c r="V847" s="215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7" t="str">
        <f t="shared" si="71"/>
        <v/>
      </c>
      <c r="V848" s="215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7" t="str">
        <f t="shared" si="71"/>
        <v/>
      </c>
      <c r="V849" s="215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7" t="str">
        <f t="shared" si="71"/>
        <v/>
      </c>
      <c r="V850" s="215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7" t="str">
        <f t="shared" si="71"/>
        <v/>
      </c>
      <c r="V851" s="215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7" t="str">
        <f t="shared" si="71"/>
        <v/>
      </c>
      <c r="V852" s="215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7" t="str">
        <f t="shared" si="71"/>
        <v/>
      </c>
      <c r="V853" s="215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7" t="str">
        <f t="shared" si="71"/>
        <v/>
      </c>
      <c r="V854" s="215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7" t="str">
        <f t="shared" si="71"/>
        <v/>
      </c>
      <c r="V855" s="215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7" t="str">
        <f t="shared" si="71"/>
        <v/>
      </c>
      <c r="V856" s="215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7" t="str">
        <f t="shared" si="71"/>
        <v/>
      </c>
      <c r="V857" s="215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7" t="str">
        <f t="shared" si="71"/>
        <v/>
      </c>
      <c r="V858" s="215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7" t="str">
        <f t="shared" si="71"/>
        <v/>
      </c>
      <c r="V859" s="215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7" t="str">
        <f t="shared" si="71"/>
        <v/>
      </c>
      <c r="V860" s="215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7" t="str">
        <f t="shared" si="71"/>
        <v/>
      </c>
      <c r="V861" s="215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7" t="str">
        <f t="shared" si="71"/>
        <v/>
      </c>
      <c r="V862" s="215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7" t="str">
        <f t="shared" si="71"/>
        <v/>
      </c>
      <c r="V863" s="215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7" t="str">
        <f t="shared" si="71"/>
        <v/>
      </c>
      <c r="V864" s="215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7" t="str">
        <f t="shared" si="71"/>
        <v/>
      </c>
      <c r="V865" s="215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7" t="str">
        <f t="shared" si="71"/>
        <v/>
      </c>
      <c r="V866" s="215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7" t="str">
        <f t="shared" si="71"/>
        <v/>
      </c>
      <c r="V867" s="215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7" t="str">
        <f t="shared" si="71"/>
        <v/>
      </c>
      <c r="V868" s="215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7" t="str">
        <f t="shared" si="71"/>
        <v/>
      </c>
      <c r="V869" s="215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7" t="str">
        <f t="shared" si="71"/>
        <v/>
      </c>
      <c r="V870" s="215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7" t="str">
        <f t="shared" si="71"/>
        <v/>
      </c>
      <c r="V871" s="215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7" t="str">
        <f t="shared" si="71"/>
        <v/>
      </c>
      <c r="V872" s="215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7" t="str">
        <f t="shared" si="71"/>
        <v/>
      </c>
      <c r="V873" s="215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7" t="str">
        <f t="shared" si="71"/>
        <v/>
      </c>
      <c r="V874" s="215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7" t="str">
        <f t="shared" si="71"/>
        <v/>
      </c>
      <c r="V875" s="215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7" t="str">
        <f t="shared" si="71"/>
        <v/>
      </c>
      <c r="V876" s="215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7" t="str">
        <f t="shared" si="71"/>
        <v/>
      </c>
      <c r="V877" s="215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7" t="str">
        <f t="shared" si="71"/>
        <v/>
      </c>
      <c r="V878" s="215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7" t="str">
        <f t="shared" si="71"/>
        <v/>
      </c>
      <c r="V879" s="215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7" t="str">
        <f t="shared" si="71"/>
        <v/>
      </c>
      <c r="V880" s="215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7" t="str">
        <f t="shared" si="71"/>
        <v/>
      </c>
      <c r="V881" s="215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7" t="str">
        <f t="shared" si="71"/>
        <v/>
      </c>
      <c r="V882" s="215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7" t="str">
        <f t="shared" si="71"/>
        <v/>
      </c>
      <c r="V883" s="215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7" t="str">
        <f t="shared" si="71"/>
        <v/>
      </c>
      <c r="V884" s="215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7" t="str">
        <f t="shared" si="71"/>
        <v/>
      </c>
      <c r="V885" s="215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7" t="str">
        <f t="shared" si="71"/>
        <v/>
      </c>
      <c r="V886" s="215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7" t="str">
        <f t="shared" si="71"/>
        <v/>
      </c>
      <c r="V887" s="215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7" t="str">
        <f t="shared" si="71"/>
        <v/>
      </c>
      <c r="V888" s="215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7" t="str">
        <f t="shared" si="71"/>
        <v/>
      </c>
      <c r="V889" s="215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7" t="str">
        <f t="shared" si="71"/>
        <v/>
      </c>
      <c r="V890" s="215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7" t="str">
        <f t="shared" si="71"/>
        <v/>
      </c>
      <c r="V891" s="215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7" t="str">
        <f t="shared" si="71"/>
        <v/>
      </c>
      <c r="V892" s="215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7" t="str">
        <f t="shared" si="71"/>
        <v/>
      </c>
      <c r="V893" s="215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7" t="str">
        <f t="shared" si="71"/>
        <v/>
      </c>
      <c r="V894" s="215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7" t="str">
        <f t="shared" si="71"/>
        <v/>
      </c>
      <c r="V895" s="215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7" t="str">
        <f t="shared" si="71"/>
        <v/>
      </c>
      <c r="V896" s="215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7" t="str">
        <f t="shared" si="71"/>
        <v/>
      </c>
      <c r="V897" s="215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7" t="str">
        <f t="shared" ref="U898:U961" si="76">IF(OR($D898="",$H898=""),"",ROUND($D898+$H898,2))</f>
        <v/>
      </c>
      <c r="V898" s="215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7" t="str">
        <f t="shared" si="76"/>
        <v/>
      </c>
      <c r="V899" s="215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7" t="str">
        <f t="shared" si="76"/>
        <v/>
      </c>
      <c r="V900" s="215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7" t="str">
        <f t="shared" si="76"/>
        <v/>
      </c>
      <c r="V901" s="215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7" t="str">
        <f t="shared" si="76"/>
        <v/>
      </c>
      <c r="V902" s="215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7" t="str">
        <f t="shared" si="76"/>
        <v/>
      </c>
      <c r="V903" s="215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7" t="str">
        <f t="shared" si="76"/>
        <v/>
      </c>
      <c r="V904" s="215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7" t="str">
        <f t="shared" si="76"/>
        <v/>
      </c>
      <c r="V905" s="215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7" t="str">
        <f t="shared" si="76"/>
        <v/>
      </c>
      <c r="V906" s="215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7" t="str">
        <f t="shared" si="76"/>
        <v/>
      </c>
      <c r="V907" s="215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7" t="str">
        <f t="shared" si="76"/>
        <v/>
      </c>
      <c r="V908" s="215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7" t="str">
        <f t="shared" si="76"/>
        <v/>
      </c>
      <c r="V909" s="215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7" t="str">
        <f t="shared" si="76"/>
        <v/>
      </c>
      <c r="V910" s="215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7" t="str">
        <f t="shared" si="76"/>
        <v/>
      </c>
      <c r="V911" s="215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7" t="str">
        <f t="shared" si="76"/>
        <v/>
      </c>
      <c r="V912" s="215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7" t="str">
        <f t="shared" si="76"/>
        <v/>
      </c>
      <c r="V913" s="215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7" t="str">
        <f t="shared" si="76"/>
        <v/>
      </c>
      <c r="V914" s="215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7" t="str">
        <f t="shared" si="76"/>
        <v/>
      </c>
      <c r="V915" s="215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7" t="str">
        <f t="shared" si="76"/>
        <v/>
      </c>
      <c r="V916" s="215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7" t="str">
        <f t="shared" si="76"/>
        <v/>
      </c>
      <c r="V917" s="215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7" t="str">
        <f t="shared" si="76"/>
        <v/>
      </c>
      <c r="V918" s="215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7" t="str">
        <f t="shared" si="76"/>
        <v/>
      </c>
      <c r="V919" s="215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7" t="str">
        <f t="shared" si="76"/>
        <v/>
      </c>
      <c r="V920" s="215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7" t="str">
        <f t="shared" si="76"/>
        <v/>
      </c>
      <c r="V921" s="215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7" t="str">
        <f t="shared" si="76"/>
        <v/>
      </c>
      <c r="V922" s="215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7" t="str">
        <f t="shared" si="76"/>
        <v/>
      </c>
      <c r="V923" s="215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7" t="str">
        <f t="shared" si="76"/>
        <v/>
      </c>
      <c r="V924" s="215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7" t="str">
        <f t="shared" si="76"/>
        <v/>
      </c>
      <c r="V925" s="215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7" t="str">
        <f t="shared" si="76"/>
        <v/>
      </c>
      <c r="V926" s="215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7" t="str">
        <f t="shared" si="76"/>
        <v/>
      </c>
      <c r="V927" s="215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7" t="str">
        <f t="shared" si="76"/>
        <v/>
      </c>
      <c r="V928" s="215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7" t="str">
        <f t="shared" si="76"/>
        <v/>
      </c>
      <c r="V929" s="215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7" t="str">
        <f t="shared" si="76"/>
        <v/>
      </c>
      <c r="V930" s="215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7" t="str">
        <f t="shared" si="76"/>
        <v/>
      </c>
      <c r="V931" s="215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7" t="str">
        <f t="shared" si="76"/>
        <v/>
      </c>
      <c r="V932" s="215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7" t="str">
        <f t="shared" si="76"/>
        <v/>
      </c>
      <c r="V933" s="215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7" t="str">
        <f t="shared" si="76"/>
        <v/>
      </c>
      <c r="V934" s="215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7" t="str">
        <f t="shared" si="76"/>
        <v/>
      </c>
      <c r="V935" s="215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7" t="str">
        <f t="shared" si="76"/>
        <v/>
      </c>
      <c r="V936" s="215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7" t="str">
        <f t="shared" si="76"/>
        <v/>
      </c>
      <c r="V937" s="215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7" t="str">
        <f t="shared" si="76"/>
        <v/>
      </c>
      <c r="V938" s="215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7" t="str">
        <f t="shared" si="76"/>
        <v/>
      </c>
      <c r="V939" s="215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7" t="str">
        <f t="shared" si="76"/>
        <v/>
      </c>
      <c r="V940" s="215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7" t="str">
        <f t="shared" si="76"/>
        <v/>
      </c>
      <c r="V941" s="215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7" t="str">
        <f t="shared" si="76"/>
        <v/>
      </c>
      <c r="V942" s="215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7" t="str">
        <f t="shared" si="76"/>
        <v/>
      </c>
      <c r="V943" s="215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7" t="str">
        <f t="shared" si="76"/>
        <v/>
      </c>
      <c r="V944" s="215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7" t="str">
        <f t="shared" si="76"/>
        <v/>
      </c>
      <c r="V945" s="215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7" t="str">
        <f t="shared" si="76"/>
        <v/>
      </c>
      <c r="V946" s="215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7" t="str">
        <f t="shared" si="76"/>
        <v/>
      </c>
      <c r="V947" s="215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7" t="str">
        <f t="shared" si="76"/>
        <v/>
      </c>
      <c r="V948" s="215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7" t="str">
        <f t="shared" si="76"/>
        <v/>
      </c>
      <c r="V949" s="215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7" t="str">
        <f t="shared" si="76"/>
        <v/>
      </c>
      <c r="V950" s="215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7" t="str">
        <f t="shared" si="76"/>
        <v/>
      </c>
      <c r="V951" s="215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7" t="str">
        <f t="shared" si="76"/>
        <v/>
      </c>
      <c r="V952" s="215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7" t="str">
        <f t="shared" si="76"/>
        <v/>
      </c>
      <c r="V953" s="215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7" t="str">
        <f t="shared" si="76"/>
        <v/>
      </c>
      <c r="V954" s="215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7" t="str">
        <f t="shared" si="76"/>
        <v/>
      </c>
      <c r="V955" s="215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7" t="str">
        <f t="shared" si="76"/>
        <v/>
      </c>
      <c r="V956" s="215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7" t="str">
        <f t="shared" si="76"/>
        <v/>
      </c>
      <c r="V957" s="215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7" t="str">
        <f t="shared" si="76"/>
        <v/>
      </c>
      <c r="V958" s="215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7" t="str">
        <f t="shared" si="76"/>
        <v/>
      </c>
      <c r="V959" s="215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7" t="str">
        <f t="shared" si="76"/>
        <v/>
      </c>
      <c r="V960" s="215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7" t="str">
        <f t="shared" si="76"/>
        <v/>
      </c>
      <c r="V961" s="215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7" t="str">
        <f t="shared" ref="U962:U1025" si="81">IF(OR($D962="",$H962=""),"",ROUND($D962+$H962,2))</f>
        <v/>
      </c>
      <c r="V962" s="215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7" t="str">
        <f t="shared" si="81"/>
        <v/>
      </c>
      <c r="V963" s="215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7" t="str">
        <f t="shared" si="81"/>
        <v/>
      </c>
      <c r="V964" s="215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7" t="str">
        <f t="shared" si="81"/>
        <v/>
      </c>
      <c r="V965" s="215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7" t="str">
        <f t="shared" si="81"/>
        <v/>
      </c>
      <c r="V966" s="215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7" t="str">
        <f t="shared" si="81"/>
        <v/>
      </c>
      <c r="V967" s="215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7" t="str">
        <f t="shared" si="81"/>
        <v/>
      </c>
      <c r="V968" s="215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7" t="str">
        <f t="shared" si="81"/>
        <v/>
      </c>
      <c r="V969" s="215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7" t="str">
        <f t="shared" si="81"/>
        <v/>
      </c>
      <c r="V970" s="215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7" t="str">
        <f t="shared" si="81"/>
        <v/>
      </c>
      <c r="V971" s="215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7" t="str">
        <f t="shared" si="81"/>
        <v/>
      </c>
      <c r="V972" s="215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7" t="str">
        <f t="shared" si="81"/>
        <v/>
      </c>
      <c r="V973" s="215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7" t="str">
        <f t="shared" si="81"/>
        <v/>
      </c>
      <c r="V974" s="215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7" t="str">
        <f t="shared" si="81"/>
        <v/>
      </c>
      <c r="V975" s="215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7" t="str">
        <f t="shared" si="81"/>
        <v/>
      </c>
      <c r="V976" s="215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7" t="str">
        <f t="shared" si="81"/>
        <v/>
      </c>
      <c r="V977" s="215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7" t="str">
        <f t="shared" si="81"/>
        <v/>
      </c>
      <c r="V978" s="215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7" t="str">
        <f t="shared" si="81"/>
        <v/>
      </c>
      <c r="V979" s="215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7" t="str">
        <f t="shared" si="81"/>
        <v/>
      </c>
      <c r="V980" s="215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7" t="str">
        <f t="shared" si="81"/>
        <v/>
      </c>
      <c r="V981" s="215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7" t="str">
        <f t="shared" si="81"/>
        <v/>
      </c>
      <c r="V982" s="215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7" t="str">
        <f t="shared" si="81"/>
        <v/>
      </c>
      <c r="V983" s="215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7" t="str">
        <f t="shared" si="81"/>
        <v/>
      </c>
      <c r="V984" s="215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7" t="str">
        <f t="shared" si="81"/>
        <v/>
      </c>
      <c r="V985" s="215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7" t="str">
        <f t="shared" si="81"/>
        <v/>
      </c>
      <c r="V986" s="215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7" t="str">
        <f t="shared" si="81"/>
        <v/>
      </c>
      <c r="V987" s="215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7" t="str">
        <f t="shared" si="81"/>
        <v/>
      </c>
      <c r="V988" s="215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7" t="str">
        <f t="shared" si="81"/>
        <v/>
      </c>
      <c r="V989" s="215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7" t="str">
        <f t="shared" si="81"/>
        <v/>
      </c>
      <c r="V990" s="215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7" t="str">
        <f t="shared" si="81"/>
        <v/>
      </c>
      <c r="V991" s="215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7" t="str">
        <f t="shared" si="81"/>
        <v/>
      </c>
      <c r="V992" s="215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7" t="str">
        <f t="shared" si="81"/>
        <v/>
      </c>
      <c r="V993" s="215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7" t="str">
        <f t="shared" si="81"/>
        <v/>
      </c>
      <c r="V994" s="215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7" t="str">
        <f t="shared" si="81"/>
        <v/>
      </c>
      <c r="V995" s="215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7" t="str">
        <f t="shared" si="81"/>
        <v/>
      </c>
      <c r="V996" s="215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7" t="str">
        <f t="shared" si="81"/>
        <v/>
      </c>
      <c r="V997" s="215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7" t="str">
        <f t="shared" si="81"/>
        <v/>
      </c>
      <c r="V998" s="215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7" t="str">
        <f t="shared" si="81"/>
        <v/>
      </c>
      <c r="V999" s="215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7" t="str">
        <f t="shared" si="81"/>
        <v/>
      </c>
      <c r="V1000" s="215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7" t="str">
        <f t="shared" si="81"/>
        <v/>
      </c>
      <c r="V1001" s="215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7" t="str">
        <f t="shared" si="81"/>
        <v/>
      </c>
      <c r="V1002" s="215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7" t="str">
        <f t="shared" si="81"/>
        <v/>
      </c>
      <c r="V1003" s="215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7" t="str">
        <f t="shared" si="81"/>
        <v/>
      </c>
      <c r="V1004" s="215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7" t="str">
        <f t="shared" si="81"/>
        <v/>
      </c>
      <c r="V1005" s="215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7" t="str">
        <f t="shared" si="81"/>
        <v/>
      </c>
      <c r="V1006" s="215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7" t="str">
        <f t="shared" si="81"/>
        <v/>
      </c>
      <c r="V1007" s="215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7" t="str">
        <f t="shared" si="81"/>
        <v/>
      </c>
      <c r="V1008" s="215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7" t="str">
        <f t="shared" si="81"/>
        <v/>
      </c>
      <c r="V1009" s="215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7" t="str">
        <f t="shared" si="81"/>
        <v/>
      </c>
      <c r="V1010" s="215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7" t="str">
        <f t="shared" si="81"/>
        <v/>
      </c>
      <c r="V1011" s="215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7" t="str">
        <f t="shared" si="81"/>
        <v/>
      </c>
      <c r="V1012" s="215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7" t="str">
        <f t="shared" si="81"/>
        <v/>
      </c>
      <c r="V1013" s="215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7" t="str">
        <f t="shared" si="81"/>
        <v/>
      </c>
      <c r="V1014" s="215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7" t="str">
        <f t="shared" si="81"/>
        <v/>
      </c>
      <c r="V1015" s="215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7" t="str">
        <f t="shared" si="81"/>
        <v/>
      </c>
      <c r="V1016" s="215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7" t="str">
        <f t="shared" si="81"/>
        <v/>
      </c>
      <c r="V1017" s="215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7" t="str">
        <f t="shared" si="81"/>
        <v/>
      </c>
      <c r="V1018" s="215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7" t="str">
        <f t="shared" si="81"/>
        <v/>
      </c>
      <c r="V1019" s="215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7" t="str">
        <f t="shared" si="81"/>
        <v/>
      </c>
      <c r="V1020" s="215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7" t="str">
        <f t="shared" si="81"/>
        <v/>
      </c>
      <c r="V1021" s="215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7" t="str">
        <f t="shared" si="81"/>
        <v/>
      </c>
      <c r="V1022" s="215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7" t="str">
        <f t="shared" si="81"/>
        <v/>
      </c>
      <c r="V1023" s="215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7" t="str">
        <f t="shared" si="81"/>
        <v/>
      </c>
      <c r="V1024" s="215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7" t="str">
        <f t="shared" si="81"/>
        <v/>
      </c>
      <c r="V1025" s="215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7" t="str">
        <f t="shared" ref="U1026:U1089" si="86">IF(OR($D1026="",$H1026=""),"",ROUND($D1026+$H1026,2))</f>
        <v/>
      </c>
      <c r="V1026" s="215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7" t="str">
        <f t="shared" si="86"/>
        <v/>
      </c>
      <c r="V1027" s="215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7" t="str">
        <f t="shared" si="86"/>
        <v/>
      </c>
      <c r="V1028" s="215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7" t="str">
        <f t="shared" si="86"/>
        <v/>
      </c>
      <c r="V1029" s="215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7" t="str">
        <f t="shared" si="86"/>
        <v/>
      </c>
      <c r="V1030" s="215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7" t="str">
        <f t="shared" si="86"/>
        <v/>
      </c>
      <c r="V1031" s="215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7" t="str">
        <f t="shared" si="86"/>
        <v/>
      </c>
      <c r="V1032" s="215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7" t="str">
        <f t="shared" si="86"/>
        <v/>
      </c>
      <c r="V1033" s="215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7" t="str">
        <f t="shared" si="86"/>
        <v/>
      </c>
      <c r="V1034" s="215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7" t="str">
        <f t="shared" si="86"/>
        <v/>
      </c>
      <c r="V1035" s="215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7" t="str">
        <f t="shared" si="86"/>
        <v/>
      </c>
      <c r="V1036" s="215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7" t="str">
        <f t="shared" si="86"/>
        <v/>
      </c>
      <c r="V1037" s="215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7" t="str">
        <f t="shared" si="86"/>
        <v/>
      </c>
      <c r="V1038" s="215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7" t="str">
        <f t="shared" si="86"/>
        <v/>
      </c>
      <c r="V1039" s="215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7" t="str">
        <f t="shared" si="86"/>
        <v/>
      </c>
      <c r="V1040" s="215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7" t="str">
        <f t="shared" si="86"/>
        <v/>
      </c>
      <c r="V1041" s="215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7" t="str">
        <f t="shared" si="86"/>
        <v/>
      </c>
      <c r="V1042" s="215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7" t="str">
        <f t="shared" si="86"/>
        <v/>
      </c>
      <c r="V1043" s="215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7" t="str">
        <f t="shared" si="86"/>
        <v/>
      </c>
      <c r="V1044" s="215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7" t="str">
        <f t="shared" si="86"/>
        <v/>
      </c>
      <c r="V1045" s="215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7" t="str">
        <f t="shared" si="86"/>
        <v/>
      </c>
      <c r="V1046" s="215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7" t="str">
        <f t="shared" si="86"/>
        <v/>
      </c>
      <c r="V1047" s="215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7" t="str">
        <f t="shared" si="86"/>
        <v/>
      </c>
      <c r="V1048" s="215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7" t="str">
        <f t="shared" si="86"/>
        <v/>
      </c>
      <c r="V1049" s="215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7" t="str">
        <f t="shared" si="86"/>
        <v/>
      </c>
      <c r="V1050" s="215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7" t="str">
        <f t="shared" si="86"/>
        <v/>
      </c>
      <c r="V1051" s="215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7" t="str">
        <f t="shared" si="86"/>
        <v/>
      </c>
      <c r="V1052" s="215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7" t="str">
        <f t="shared" si="86"/>
        <v/>
      </c>
      <c r="V1053" s="215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7" t="str">
        <f t="shared" si="86"/>
        <v/>
      </c>
      <c r="V1054" s="215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7" t="str">
        <f t="shared" si="86"/>
        <v/>
      </c>
      <c r="V1055" s="215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7" t="str">
        <f t="shared" si="86"/>
        <v/>
      </c>
      <c r="V1056" s="215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7" t="str">
        <f t="shared" si="86"/>
        <v/>
      </c>
      <c r="V1057" s="215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7" t="str">
        <f t="shared" si="86"/>
        <v/>
      </c>
      <c r="V1058" s="215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7" t="str">
        <f t="shared" si="86"/>
        <v/>
      </c>
      <c r="V1059" s="215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7" t="str">
        <f t="shared" si="86"/>
        <v/>
      </c>
      <c r="V1060" s="215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7" t="str">
        <f t="shared" si="86"/>
        <v/>
      </c>
      <c r="V1061" s="215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7" t="str">
        <f t="shared" si="86"/>
        <v/>
      </c>
      <c r="V1062" s="215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7" t="str">
        <f t="shared" si="86"/>
        <v/>
      </c>
      <c r="V1063" s="215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7" t="str">
        <f t="shared" si="86"/>
        <v/>
      </c>
      <c r="V1064" s="215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7" t="str">
        <f t="shared" si="86"/>
        <v/>
      </c>
      <c r="V1065" s="215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7" t="str">
        <f t="shared" si="86"/>
        <v/>
      </c>
      <c r="V1066" s="215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7" t="str">
        <f t="shared" si="86"/>
        <v/>
      </c>
      <c r="V1067" s="215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7" t="str">
        <f t="shared" si="86"/>
        <v/>
      </c>
      <c r="V1068" s="215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7" t="str">
        <f t="shared" si="86"/>
        <v/>
      </c>
      <c r="V1069" s="215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7" t="str">
        <f t="shared" si="86"/>
        <v/>
      </c>
      <c r="V1070" s="215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7" t="str">
        <f t="shared" si="86"/>
        <v/>
      </c>
      <c r="V1071" s="215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7" t="str">
        <f t="shared" si="86"/>
        <v/>
      </c>
      <c r="V1072" s="215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7" t="str">
        <f t="shared" si="86"/>
        <v/>
      </c>
      <c r="V1073" s="215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7" t="str">
        <f t="shared" si="86"/>
        <v/>
      </c>
      <c r="V1074" s="215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7" t="str">
        <f t="shared" si="86"/>
        <v/>
      </c>
      <c r="V1075" s="215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7" t="str">
        <f t="shared" si="86"/>
        <v/>
      </c>
      <c r="V1076" s="215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7" t="str">
        <f t="shared" si="86"/>
        <v/>
      </c>
      <c r="V1077" s="215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7" t="str">
        <f t="shared" si="86"/>
        <v/>
      </c>
      <c r="V1078" s="215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7" t="str">
        <f t="shared" si="86"/>
        <v/>
      </c>
      <c r="V1079" s="215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7" t="str">
        <f t="shared" si="86"/>
        <v/>
      </c>
      <c r="V1080" s="215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7" t="str">
        <f t="shared" si="86"/>
        <v/>
      </c>
      <c r="V1081" s="215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7" t="str">
        <f t="shared" si="86"/>
        <v/>
      </c>
      <c r="V1082" s="215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7" t="str">
        <f t="shared" si="86"/>
        <v/>
      </c>
      <c r="V1083" s="215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7" t="str">
        <f t="shared" si="86"/>
        <v/>
      </c>
      <c r="V1084" s="215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7" t="str">
        <f t="shared" si="86"/>
        <v/>
      </c>
      <c r="V1085" s="215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7" t="str">
        <f t="shared" si="86"/>
        <v/>
      </c>
      <c r="V1086" s="215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7" t="str">
        <f t="shared" si="86"/>
        <v/>
      </c>
      <c r="V1087" s="215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7" t="str">
        <f t="shared" si="86"/>
        <v/>
      </c>
      <c r="V1088" s="215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7" t="str">
        <f t="shared" si="86"/>
        <v/>
      </c>
      <c r="V1089" s="215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7" t="str">
        <f t="shared" ref="U1090:U1153" si="91">IF(OR($D1090="",$H1090=""),"",ROUND($D1090+$H1090,2))</f>
        <v/>
      </c>
      <c r="V1090" s="215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7" t="str">
        <f t="shared" si="91"/>
        <v/>
      </c>
      <c r="V1091" s="215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7" t="str">
        <f t="shared" si="91"/>
        <v/>
      </c>
      <c r="V1092" s="215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7" t="str">
        <f t="shared" si="91"/>
        <v/>
      </c>
      <c r="V1093" s="215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7" t="str">
        <f t="shared" si="91"/>
        <v/>
      </c>
      <c r="V1094" s="215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7" t="str">
        <f t="shared" si="91"/>
        <v/>
      </c>
      <c r="V1095" s="215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7" t="str">
        <f t="shared" si="91"/>
        <v/>
      </c>
      <c r="V1096" s="215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7" t="str">
        <f t="shared" si="91"/>
        <v/>
      </c>
      <c r="V1097" s="215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7" t="str">
        <f t="shared" si="91"/>
        <v/>
      </c>
      <c r="V1098" s="215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7" t="str">
        <f t="shared" si="91"/>
        <v/>
      </c>
      <c r="V1099" s="215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7" t="str">
        <f t="shared" si="91"/>
        <v/>
      </c>
      <c r="V1100" s="215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7" t="str">
        <f t="shared" si="91"/>
        <v/>
      </c>
      <c r="V1101" s="215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7" t="str">
        <f t="shared" si="91"/>
        <v/>
      </c>
      <c r="V1102" s="215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7" t="str">
        <f t="shared" si="91"/>
        <v/>
      </c>
      <c r="V1103" s="215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7" t="str">
        <f t="shared" si="91"/>
        <v/>
      </c>
      <c r="V1104" s="215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7" t="str">
        <f t="shared" si="91"/>
        <v/>
      </c>
      <c r="V1105" s="215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7" t="str">
        <f t="shared" si="91"/>
        <v/>
      </c>
      <c r="V1106" s="215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7" t="str">
        <f t="shared" si="91"/>
        <v/>
      </c>
      <c r="V1107" s="215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7" t="str">
        <f t="shared" si="91"/>
        <v/>
      </c>
      <c r="V1108" s="215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7" t="str">
        <f t="shared" si="91"/>
        <v/>
      </c>
      <c r="V1109" s="215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7" t="str">
        <f t="shared" si="91"/>
        <v/>
      </c>
      <c r="V1110" s="215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7" t="str">
        <f t="shared" si="91"/>
        <v/>
      </c>
      <c r="V1111" s="215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7" t="str">
        <f t="shared" si="91"/>
        <v/>
      </c>
      <c r="V1112" s="215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7" t="str">
        <f t="shared" si="91"/>
        <v/>
      </c>
      <c r="V1113" s="215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7" t="str">
        <f t="shared" si="91"/>
        <v/>
      </c>
      <c r="V1114" s="215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7" t="str">
        <f t="shared" si="91"/>
        <v/>
      </c>
      <c r="V1115" s="215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7" t="str">
        <f t="shared" si="91"/>
        <v/>
      </c>
      <c r="V1116" s="215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7" t="str">
        <f t="shared" si="91"/>
        <v/>
      </c>
      <c r="V1117" s="215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7" t="str">
        <f t="shared" si="91"/>
        <v/>
      </c>
      <c r="V1118" s="215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7" t="str">
        <f t="shared" si="91"/>
        <v/>
      </c>
      <c r="V1119" s="215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7" t="str">
        <f t="shared" si="91"/>
        <v/>
      </c>
      <c r="V1120" s="215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7" t="str">
        <f t="shared" si="91"/>
        <v/>
      </c>
      <c r="V1121" s="215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7" t="str">
        <f t="shared" si="91"/>
        <v/>
      </c>
      <c r="V1122" s="215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7" t="str">
        <f t="shared" si="91"/>
        <v/>
      </c>
      <c r="V1123" s="215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7" t="str">
        <f t="shared" si="91"/>
        <v/>
      </c>
      <c r="V1124" s="215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7" t="str">
        <f t="shared" si="91"/>
        <v/>
      </c>
      <c r="V1125" s="215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7" t="str">
        <f t="shared" si="91"/>
        <v/>
      </c>
      <c r="V1126" s="215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7" t="str">
        <f t="shared" si="91"/>
        <v/>
      </c>
      <c r="V1127" s="215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7" t="str">
        <f t="shared" si="91"/>
        <v/>
      </c>
      <c r="V1128" s="215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7" t="str">
        <f t="shared" si="91"/>
        <v/>
      </c>
      <c r="V1129" s="215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7" t="str">
        <f t="shared" si="91"/>
        <v/>
      </c>
      <c r="V1130" s="215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7" t="str">
        <f t="shared" si="91"/>
        <v/>
      </c>
      <c r="V1131" s="215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7" t="str">
        <f t="shared" si="91"/>
        <v/>
      </c>
      <c r="V1132" s="215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7" t="str">
        <f t="shared" si="91"/>
        <v/>
      </c>
      <c r="V1133" s="215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7" t="str">
        <f t="shared" si="91"/>
        <v/>
      </c>
      <c r="V1134" s="215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7" t="str">
        <f t="shared" si="91"/>
        <v/>
      </c>
      <c r="V1135" s="215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7" t="str">
        <f t="shared" si="91"/>
        <v/>
      </c>
      <c r="V1136" s="215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7" t="str">
        <f t="shared" si="91"/>
        <v/>
      </c>
      <c r="V1137" s="215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7" t="str">
        <f t="shared" si="91"/>
        <v/>
      </c>
      <c r="V1138" s="215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7" t="str">
        <f t="shared" si="91"/>
        <v/>
      </c>
      <c r="V1139" s="215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7" t="str">
        <f t="shared" si="91"/>
        <v/>
      </c>
      <c r="V1140" s="215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7" t="str">
        <f t="shared" si="91"/>
        <v/>
      </c>
      <c r="V1141" s="215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7" t="str">
        <f t="shared" si="91"/>
        <v/>
      </c>
      <c r="V1142" s="215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7" t="str">
        <f t="shared" si="91"/>
        <v/>
      </c>
      <c r="V1143" s="215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7" t="str">
        <f t="shared" si="91"/>
        <v/>
      </c>
      <c r="V1144" s="215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7" t="str">
        <f t="shared" si="91"/>
        <v/>
      </c>
      <c r="V1145" s="215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7" t="str">
        <f t="shared" si="91"/>
        <v/>
      </c>
      <c r="V1146" s="215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7" t="str">
        <f t="shared" si="91"/>
        <v/>
      </c>
      <c r="V1147" s="215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7" t="str">
        <f t="shared" si="91"/>
        <v/>
      </c>
      <c r="V1148" s="215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7" t="str">
        <f t="shared" si="91"/>
        <v/>
      </c>
      <c r="V1149" s="215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7" t="str">
        <f t="shared" si="91"/>
        <v/>
      </c>
      <c r="V1150" s="215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7" t="str">
        <f t="shared" si="91"/>
        <v/>
      </c>
      <c r="V1151" s="215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7" t="str">
        <f t="shared" si="91"/>
        <v/>
      </c>
      <c r="V1152" s="215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7" t="str">
        <f t="shared" si="91"/>
        <v/>
      </c>
      <c r="V1153" s="215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7" t="str">
        <f t="shared" ref="U1154:U1217" si="96">IF(OR($D1154="",$H1154=""),"",ROUND($D1154+$H1154,2))</f>
        <v/>
      </c>
      <c r="V1154" s="215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7" t="str">
        <f t="shared" si="96"/>
        <v/>
      </c>
      <c r="V1155" s="215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7" t="str">
        <f t="shared" si="96"/>
        <v/>
      </c>
      <c r="V1156" s="215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7" t="str">
        <f t="shared" si="96"/>
        <v/>
      </c>
      <c r="V1157" s="215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7" t="str">
        <f t="shared" si="96"/>
        <v/>
      </c>
      <c r="V1158" s="215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7" t="str">
        <f t="shared" si="96"/>
        <v/>
      </c>
      <c r="V1159" s="215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7" t="str">
        <f t="shared" si="96"/>
        <v/>
      </c>
      <c r="V1160" s="215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7" t="str">
        <f t="shared" si="96"/>
        <v/>
      </c>
      <c r="V1161" s="215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7" t="str">
        <f t="shared" si="96"/>
        <v/>
      </c>
      <c r="V1162" s="215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7" t="str">
        <f t="shared" si="96"/>
        <v/>
      </c>
      <c r="V1163" s="215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7" t="str">
        <f t="shared" si="96"/>
        <v/>
      </c>
      <c r="V1164" s="215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7" t="str">
        <f t="shared" si="96"/>
        <v/>
      </c>
      <c r="V1165" s="215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7" t="str">
        <f t="shared" si="96"/>
        <v/>
      </c>
      <c r="V1166" s="215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7" t="str">
        <f t="shared" si="96"/>
        <v/>
      </c>
      <c r="V1167" s="215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7" t="str">
        <f t="shared" si="96"/>
        <v/>
      </c>
      <c r="V1168" s="215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7" t="str">
        <f t="shared" si="96"/>
        <v/>
      </c>
      <c r="V1169" s="215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7" t="str">
        <f t="shared" si="96"/>
        <v/>
      </c>
      <c r="V1170" s="215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7" t="str">
        <f t="shared" si="96"/>
        <v/>
      </c>
      <c r="V1171" s="215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7" t="str">
        <f t="shared" si="96"/>
        <v/>
      </c>
      <c r="V1172" s="215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7" t="str">
        <f t="shared" si="96"/>
        <v/>
      </c>
      <c r="V1173" s="215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7" t="str">
        <f t="shared" si="96"/>
        <v/>
      </c>
      <c r="V1174" s="215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7" t="str">
        <f t="shared" si="96"/>
        <v/>
      </c>
      <c r="V1175" s="215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7" t="str">
        <f t="shared" si="96"/>
        <v/>
      </c>
      <c r="V1176" s="215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7" t="str">
        <f t="shared" si="96"/>
        <v/>
      </c>
      <c r="V1177" s="215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7" t="str">
        <f t="shared" si="96"/>
        <v/>
      </c>
      <c r="V1178" s="215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7" t="str">
        <f t="shared" si="96"/>
        <v/>
      </c>
      <c r="V1179" s="215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7" t="str">
        <f t="shared" si="96"/>
        <v/>
      </c>
      <c r="V1180" s="215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7" t="str">
        <f t="shared" si="96"/>
        <v/>
      </c>
      <c r="V1181" s="215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7" t="str">
        <f t="shared" si="96"/>
        <v/>
      </c>
      <c r="V1182" s="215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7" t="str">
        <f t="shared" si="96"/>
        <v/>
      </c>
      <c r="V1183" s="215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7" t="str">
        <f t="shared" si="96"/>
        <v/>
      </c>
      <c r="V1184" s="215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7" t="str">
        <f t="shared" si="96"/>
        <v/>
      </c>
      <c r="V1185" s="215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7" t="str">
        <f t="shared" si="96"/>
        <v/>
      </c>
      <c r="V1186" s="215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7" t="str">
        <f t="shared" si="96"/>
        <v/>
      </c>
      <c r="V1187" s="215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7" t="str">
        <f t="shared" si="96"/>
        <v/>
      </c>
      <c r="V1188" s="215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7" t="str">
        <f t="shared" si="96"/>
        <v/>
      </c>
      <c r="V1189" s="215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7" t="str">
        <f t="shared" si="96"/>
        <v/>
      </c>
      <c r="V1190" s="215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7" t="str">
        <f t="shared" si="96"/>
        <v/>
      </c>
      <c r="V1191" s="215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7" t="str">
        <f t="shared" si="96"/>
        <v/>
      </c>
      <c r="V1192" s="215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7" t="str">
        <f t="shared" si="96"/>
        <v/>
      </c>
      <c r="V1193" s="215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7" t="str">
        <f t="shared" si="96"/>
        <v/>
      </c>
      <c r="V1194" s="215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7" t="str">
        <f t="shared" si="96"/>
        <v/>
      </c>
      <c r="V1195" s="215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7" t="str">
        <f t="shared" si="96"/>
        <v/>
      </c>
      <c r="V1196" s="215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7" t="str">
        <f t="shared" si="96"/>
        <v/>
      </c>
      <c r="V1197" s="215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7" t="str">
        <f t="shared" si="96"/>
        <v/>
      </c>
      <c r="V1198" s="215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7" t="str">
        <f t="shared" si="96"/>
        <v/>
      </c>
      <c r="V1199" s="215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7" t="str">
        <f t="shared" si="96"/>
        <v/>
      </c>
      <c r="V1200" s="215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7" t="str">
        <f t="shared" si="96"/>
        <v/>
      </c>
      <c r="V1201" s="215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7" t="str">
        <f t="shared" si="96"/>
        <v/>
      </c>
      <c r="V1202" s="215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7" t="str">
        <f t="shared" si="96"/>
        <v/>
      </c>
      <c r="V1203" s="215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7" t="str">
        <f t="shared" si="96"/>
        <v/>
      </c>
      <c r="V1204" s="215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7" t="str">
        <f t="shared" si="96"/>
        <v/>
      </c>
      <c r="V1205" s="215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7" t="str">
        <f t="shared" si="96"/>
        <v/>
      </c>
      <c r="V1206" s="215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7" t="str">
        <f t="shared" si="96"/>
        <v/>
      </c>
      <c r="V1207" s="215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7" t="str">
        <f t="shared" si="96"/>
        <v/>
      </c>
      <c r="V1208" s="215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7" t="str">
        <f t="shared" si="96"/>
        <v/>
      </c>
      <c r="V1209" s="215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7" t="str">
        <f t="shared" si="96"/>
        <v/>
      </c>
      <c r="V1210" s="215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7" t="str">
        <f t="shared" si="96"/>
        <v/>
      </c>
      <c r="V1211" s="215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7" t="str">
        <f t="shared" si="96"/>
        <v/>
      </c>
      <c r="V1212" s="215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7" t="str">
        <f t="shared" si="96"/>
        <v/>
      </c>
      <c r="V1213" s="215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7" t="str">
        <f t="shared" si="96"/>
        <v/>
      </c>
      <c r="V1214" s="215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7" t="str">
        <f t="shared" si="96"/>
        <v/>
      </c>
      <c r="V1215" s="215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7" t="str">
        <f t="shared" si="96"/>
        <v/>
      </c>
      <c r="V1216" s="215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7" t="str">
        <f t="shared" si="96"/>
        <v/>
      </c>
      <c r="V1217" s="215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7" t="str">
        <f t="shared" ref="U1218:U1281" si="101">IF(OR($D1218="",$H1218=""),"",ROUND($D1218+$H1218,2))</f>
        <v/>
      </c>
      <c r="V1218" s="215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7" t="str">
        <f t="shared" si="101"/>
        <v/>
      </c>
      <c r="V1219" s="215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7" t="str">
        <f t="shared" si="101"/>
        <v/>
      </c>
      <c r="V1220" s="215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7" t="str">
        <f t="shared" si="101"/>
        <v/>
      </c>
      <c r="V1221" s="215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7" t="str">
        <f t="shared" si="101"/>
        <v/>
      </c>
      <c r="V1222" s="215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7" t="str">
        <f t="shared" si="101"/>
        <v/>
      </c>
      <c r="V1223" s="215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7" t="str">
        <f t="shared" si="101"/>
        <v/>
      </c>
      <c r="V1224" s="215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7" t="str">
        <f t="shared" si="101"/>
        <v/>
      </c>
      <c r="V1225" s="215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7" t="str">
        <f t="shared" si="101"/>
        <v/>
      </c>
      <c r="V1226" s="215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7" t="str">
        <f t="shared" si="101"/>
        <v/>
      </c>
      <c r="V1227" s="215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7" t="str">
        <f t="shared" si="101"/>
        <v/>
      </c>
      <c r="V1228" s="215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7" t="str">
        <f t="shared" si="101"/>
        <v/>
      </c>
      <c r="V1229" s="215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7" t="str">
        <f t="shared" si="101"/>
        <v/>
      </c>
      <c r="V1230" s="215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7" t="str">
        <f t="shared" si="101"/>
        <v/>
      </c>
      <c r="V1231" s="215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7" t="str">
        <f t="shared" si="101"/>
        <v/>
      </c>
      <c r="V1232" s="215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7" t="str">
        <f t="shared" si="101"/>
        <v/>
      </c>
      <c r="V1233" s="215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7" t="str">
        <f t="shared" si="101"/>
        <v/>
      </c>
      <c r="V1234" s="215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7" t="str">
        <f t="shared" si="101"/>
        <v/>
      </c>
      <c r="V1235" s="215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7" t="str">
        <f t="shared" si="101"/>
        <v/>
      </c>
      <c r="V1236" s="215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7" t="str">
        <f t="shared" si="101"/>
        <v/>
      </c>
      <c r="V1237" s="215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7" t="str">
        <f t="shared" si="101"/>
        <v/>
      </c>
      <c r="V1238" s="215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7" t="str">
        <f t="shared" si="101"/>
        <v/>
      </c>
      <c r="V1239" s="215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7" t="str">
        <f t="shared" si="101"/>
        <v/>
      </c>
      <c r="V1240" s="215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7" t="str">
        <f t="shared" si="101"/>
        <v/>
      </c>
      <c r="V1241" s="215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7" t="str">
        <f t="shared" si="101"/>
        <v/>
      </c>
      <c r="V1242" s="215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7" t="str">
        <f t="shared" si="101"/>
        <v/>
      </c>
      <c r="V1243" s="215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7" t="str">
        <f t="shared" si="101"/>
        <v/>
      </c>
      <c r="V1244" s="215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7" t="str">
        <f t="shared" si="101"/>
        <v/>
      </c>
      <c r="V1245" s="215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7" t="str">
        <f t="shared" si="101"/>
        <v/>
      </c>
      <c r="V1246" s="215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7" t="str">
        <f t="shared" si="101"/>
        <v/>
      </c>
      <c r="V1247" s="215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7" t="str">
        <f t="shared" si="101"/>
        <v/>
      </c>
      <c r="V1248" s="215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7" t="str">
        <f t="shared" si="101"/>
        <v/>
      </c>
      <c r="V1249" s="215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7" t="str">
        <f t="shared" si="101"/>
        <v/>
      </c>
      <c r="V1250" s="215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7" t="str">
        <f t="shared" si="101"/>
        <v/>
      </c>
      <c r="V1251" s="215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7" t="str">
        <f t="shared" si="101"/>
        <v/>
      </c>
      <c r="V1252" s="215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7" t="str">
        <f t="shared" si="101"/>
        <v/>
      </c>
      <c r="V1253" s="215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7" t="str">
        <f t="shared" si="101"/>
        <v/>
      </c>
      <c r="V1254" s="215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7" t="str">
        <f t="shared" si="101"/>
        <v/>
      </c>
      <c r="V1255" s="215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7" t="str">
        <f t="shared" si="101"/>
        <v/>
      </c>
      <c r="V1256" s="215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7" t="str">
        <f t="shared" si="101"/>
        <v/>
      </c>
      <c r="V1257" s="215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7" t="str">
        <f t="shared" si="101"/>
        <v/>
      </c>
      <c r="V1258" s="215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7" t="str">
        <f t="shared" si="101"/>
        <v/>
      </c>
      <c r="V1259" s="215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7" t="str">
        <f t="shared" si="101"/>
        <v/>
      </c>
      <c r="V1260" s="215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7" t="str">
        <f t="shared" si="101"/>
        <v/>
      </c>
      <c r="V1261" s="215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7" t="str">
        <f t="shared" si="101"/>
        <v/>
      </c>
      <c r="V1262" s="215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7" t="str">
        <f t="shared" si="101"/>
        <v/>
      </c>
      <c r="V1263" s="215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7" t="str">
        <f t="shared" si="101"/>
        <v/>
      </c>
      <c r="V1264" s="215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7" t="str">
        <f t="shared" si="101"/>
        <v/>
      </c>
      <c r="V1265" s="215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7" t="str">
        <f t="shared" si="101"/>
        <v/>
      </c>
      <c r="V1266" s="215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7" t="str">
        <f t="shared" si="101"/>
        <v/>
      </c>
      <c r="V1267" s="215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7" t="str">
        <f t="shared" si="101"/>
        <v/>
      </c>
      <c r="V1268" s="215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7" t="str">
        <f t="shared" si="101"/>
        <v/>
      </c>
      <c r="V1269" s="215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7" t="str">
        <f t="shared" si="101"/>
        <v/>
      </c>
      <c r="V1270" s="215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7" t="str">
        <f t="shared" si="101"/>
        <v/>
      </c>
      <c r="V1271" s="215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7" t="str">
        <f t="shared" si="101"/>
        <v/>
      </c>
      <c r="V1272" s="215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7" t="str">
        <f t="shared" si="101"/>
        <v/>
      </c>
      <c r="V1273" s="215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7" t="str">
        <f t="shared" si="101"/>
        <v/>
      </c>
      <c r="V1274" s="215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7" t="str">
        <f t="shared" si="101"/>
        <v/>
      </c>
      <c r="V1275" s="215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7" t="str">
        <f t="shared" si="101"/>
        <v/>
      </c>
      <c r="V1276" s="215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7" t="str">
        <f t="shared" si="101"/>
        <v/>
      </c>
      <c r="V1277" s="215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7" t="str">
        <f t="shared" si="101"/>
        <v/>
      </c>
      <c r="V1278" s="215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7" t="str">
        <f t="shared" si="101"/>
        <v/>
      </c>
      <c r="V1279" s="215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7" t="str">
        <f t="shared" si="101"/>
        <v/>
      </c>
      <c r="V1280" s="215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7" t="str">
        <f t="shared" si="101"/>
        <v/>
      </c>
      <c r="V1281" s="215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7" t="str">
        <f t="shared" ref="U1282:U1345" si="106">IF(OR($D1282="",$H1282=""),"",ROUND($D1282+$H1282,2))</f>
        <v/>
      </c>
      <c r="V1282" s="215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7" t="str">
        <f t="shared" si="106"/>
        <v/>
      </c>
      <c r="V1283" s="215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7" t="str">
        <f t="shared" si="106"/>
        <v/>
      </c>
      <c r="V1284" s="215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7" t="str">
        <f t="shared" si="106"/>
        <v/>
      </c>
      <c r="V1285" s="215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7" t="str">
        <f t="shared" si="106"/>
        <v/>
      </c>
      <c r="V1286" s="215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7" t="str">
        <f t="shared" si="106"/>
        <v/>
      </c>
      <c r="V1287" s="215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7" t="str">
        <f t="shared" si="106"/>
        <v/>
      </c>
      <c r="V1288" s="215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7" t="str">
        <f t="shared" si="106"/>
        <v/>
      </c>
      <c r="V1289" s="215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7" t="str">
        <f t="shared" si="106"/>
        <v/>
      </c>
      <c r="V1290" s="215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7" t="str">
        <f t="shared" si="106"/>
        <v/>
      </c>
      <c r="V1291" s="215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7" t="str">
        <f t="shared" si="106"/>
        <v/>
      </c>
      <c r="V1292" s="215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7" t="str">
        <f t="shared" si="106"/>
        <v/>
      </c>
      <c r="V1293" s="215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7" t="str">
        <f t="shared" si="106"/>
        <v/>
      </c>
      <c r="V1294" s="215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7" t="str">
        <f t="shared" si="106"/>
        <v/>
      </c>
      <c r="V1295" s="215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7" t="str">
        <f t="shared" si="106"/>
        <v/>
      </c>
      <c r="V1296" s="215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7" t="str">
        <f t="shared" si="106"/>
        <v/>
      </c>
      <c r="V1297" s="215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7" t="str">
        <f t="shared" si="106"/>
        <v/>
      </c>
      <c r="V1298" s="215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7" t="str">
        <f t="shared" si="106"/>
        <v/>
      </c>
      <c r="V1299" s="215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7" t="str">
        <f t="shared" si="106"/>
        <v/>
      </c>
      <c r="V1300" s="215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7" t="str">
        <f t="shared" si="106"/>
        <v/>
      </c>
      <c r="V1301" s="215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7" t="str">
        <f t="shared" si="106"/>
        <v/>
      </c>
      <c r="V1302" s="215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7" t="str">
        <f t="shared" si="106"/>
        <v/>
      </c>
      <c r="V1303" s="215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7" t="str">
        <f t="shared" si="106"/>
        <v/>
      </c>
      <c r="V1304" s="215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7" t="str">
        <f t="shared" si="106"/>
        <v/>
      </c>
      <c r="V1305" s="215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7" t="str">
        <f t="shared" si="106"/>
        <v/>
      </c>
      <c r="V1306" s="215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7" t="str">
        <f t="shared" si="106"/>
        <v/>
      </c>
      <c r="V1307" s="215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7" t="str">
        <f t="shared" si="106"/>
        <v/>
      </c>
      <c r="V1308" s="215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7" t="str">
        <f t="shared" si="106"/>
        <v/>
      </c>
      <c r="V1309" s="215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7" t="str">
        <f t="shared" si="106"/>
        <v/>
      </c>
      <c r="V1310" s="215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7" t="str">
        <f t="shared" si="106"/>
        <v/>
      </c>
      <c r="V1311" s="215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7" t="str">
        <f t="shared" si="106"/>
        <v/>
      </c>
      <c r="V1312" s="215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7" t="str">
        <f t="shared" si="106"/>
        <v/>
      </c>
      <c r="V1313" s="215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7" t="str">
        <f t="shared" si="106"/>
        <v/>
      </c>
      <c r="V1314" s="215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7" t="str">
        <f t="shared" si="106"/>
        <v/>
      </c>
      <c r="V1315" s="215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7" t="str">
        <f t="shared" si="106"/>
        <v/>
      </c>
      <c r="V1316" s="215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7" t="str">
        <f t="shared" si="106"/>
        <v/>
      </c>
      <c r="V1317" s="215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7" t="str">
        <f t="shared" si="106"/>
        <v/>
      </c>
      <c r="V1318" s="215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7" t="str">
        <f t="shared" si="106"/>
        <v/>
      </c>
      <c r="V1319" s="215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7" t="str">
        <f t="shared" si="106"/>
        <v/>
      </c>
      <c r="V1320" s="215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7" t="str">
        <f t="shared" si="106"/>
        <v/>
      </c>
      <c r="V1321" s="215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7" t="str">
        <f t="shared" si="106"/>
        <v/>
      </c>
      <c r="V1322" s="215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7" t="str">
        <f t="shared" si="106"/>
        <v/>
      </c>
      <c r="V1323" s="215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7" t="str">
        <f t="shared" si="106"/>
        <v/>
      </c>
      <c r="V1324" s="215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7" t="str">
        <f t="shared" si="106"/>
        <v/>
      </c>
      <c r="V1325" s="215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7" t="str">
        <f t="shared" si="106"/>
        <v/>
      </c>
      <c r="V1326" s="215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7" t="str">
        <f t="shared" si="106"/>
        <v/>
      </c>
      <c r="V1327" s="215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7" t="str">
        <f t="shared" si="106"/>
        <v/>
      </c>
      <c r="V1328" s="215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7" t="str">
        <f t="shared" si="106"/>
        <v/>
      </c>
      <c r="V1329" s="215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7" t="str">
        <f t="shared" si="106"/>
        <v/>
      </c>
      <c r="V1330" s="215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7" t="str">
        <f t="shared" si="106"/>
        <v/>
      </c>
      <c r="V1331" s="215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7" t="str">
        <f t="shared" si="106"/>
        <v/>
      </c>
      <c r="V1332" s="215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7" t="str">
        <f t="shared" si="106"/>
        <v/>
      </c>
      <c r="V1333" s="215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7" t="str">
        <f t="shared" si="106"/>
        <v/>
      </c>
      <c r="V1334" s="215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7" t="str">
        <f t="shared" si="106"/>
        <v/>
      </c>
      <c r="V1335" s="215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7" t="str">
        <f t="shared" si="106"/>
        <v/>
      </c>
      <c r="V1336" s="215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7" t="str">
        <f t="shared" si="106"/>
        <v/>
      </c>
      <c r="V1337" s="215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7" t="str">
        <f t="shared" si="106"/>
        <v/>
      </c>
      <c r="V1338" s="215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7" t="str">
        <f t="shared" si="106"/>
        <v/>
      </c>
      <c r="V1339" s="215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7" t="str">
        <f t="shared" si="106"/>
        <v/>
      </c>
      <c r="V1340" s="215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7" t="str">
        <f t="shared" si="106"/>
        <v/>
      </c>
      <c r="V1341" s="215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7" t="str">
        <f t="shared" si="106"/>
        <v/>
      </c>
      <c r="V1342" s="215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7" t="str">
        <f t="shared" si="106"/>
        <v/>
      </c>
      <c r="V1343" s="215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7" t="str">
        <f t="shared" si="106"/>
        <v/>
      </c>
      <c r="V1344" s="215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7" t="str">
        <f t="shared" si="106"/>
        <v/>
      </c>
      <c r="V1345" s="215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7" t="str">
        <f t="shared" ref="U1346:U1409" si="111">IF(OR($D1346="",$H1346=""),"",ROUND($D1346+$H1346,2))</f>
        <v/>
      </c>
      <c r="V1346" s="215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7" t="str">
        <f t="shared" si="111"/>
        <v/>
      </c>
      <c r="V1347" s="215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7" t="str">
        <f t="shared" si="111"/>
        <v/>
      </c>
      <c r="V1348" s="215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7" t="str">
        <f t="shared" si="111"/>
        <v/>
      </c>
      <c r="V1349" s="215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7" t="str">
        <f t="shared" si="111"/>
        <v/>
      </c>
      <c r="V1350" s="215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7" t="str">
        <f t="shared" si="111"/>
        <v/>
      </c>
      <c r="V1351" s="215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7" t="str">
        <f t="shared" si="111"/>
        <v/>
      </c>
      <c r="V1352" s="215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7" t="str">
        <f t="shared" si="111"/>
        <v/>
      </c>
      <c r="V1353" s="215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7" t="str">
        <f t="shared" si="111"/>
        <v/>
      </c>
      <c r="V1354" s="215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7" t="str">
        <f t="shared" si="111"/>
        <v/>
      </c>
      <c r="V1355" s="215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7" t="str">
        <f t="shared" si="111"/>
        <v/>
      </c>
      <c r="V1356" s="215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7" t="str">
        <f t="shared" si="111"/>
        <v/>
      </c>
      <c r="V1357" s="215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7" t="str">
        <f t="shared" si="111"/>
        <v/>
      </c>
      <c r="V1358" s="215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7" t="str">
        <f t="shared" si="111"/>
        <v/>
      </c>
      <c r="V1359" s="215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7" t="str">
        <f t="shared" si="111"/>
        <v/>
      </c>
      <c r="V1360" s="215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7" t="str">
        <f t="shared" si="111"/>
        <v/>
      </c>
      <c r="V1361" s="215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7" t="str">
        <f t="shared" si="111"/>
        <v/>
      </c>
      <c r="V1362" s="215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7" t="str">
        <f t="shared" si="111"/>
        <v/>
      </c>
      <c r="V1363" s="215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7" t="str">
        <f t="shared" si="111"/>
        <v/>
      </c>
      <c r="V1364" s="215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7" t="str">
        <f t="shared" si="111"/>
        <v/>
      </c>
      <c r="V1365" s="215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7" t="str">
        <f t="shared" si="111"/>
        <v/>
      </c>
      <c r="V1366" s="215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7" t="str">
        <f t="shared" si="111"/>
        <v/>
      </c>
      <c r="V1367" s="215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7" t="str">
        <f t="shared" si="111"/>
        <v/>
      </c>
      <c r="V1368" s="215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7" t="str">
        <f t="shared" si="111"/>
        <v/>
      </c>
      <c r="V1369" s="215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7" t="str">
        <f t="shared" si="111"/>
        <v/>
      </c>
      <c r="V1370" s="215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7" t="str">
        <f t="shared" si="111"/>
        <v/>
      </c>
      <c r="V1371" s="215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7" t="str">
        <f t="shared" si="111"/>
        <v/>
      </c>
      <c r="V1372" s="215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7" t="str">
        <f t="shared" si="111"/>
        <v/>
      </c>
      <c r="V1373" s="215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7" t="str">
        <f t="shared" si="111"/>
        <v/>
      </c>
      <c r="V1374" s="215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7" t="str">
        <f t="shared" si="111"/>
        <v/>
      </c>
      <c r="V1375" s="215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7" t="str">
        <f t="shared" si="111"/>
        <v/>
      </c>
      <c r="V1376" s="215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7" t="str">
        <f t="shared" si="111"/>
        <v/>
      </c>
      <c r="V1377" s="215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7" t="str">
        <f t="shared" si="111"/>
        <v/>
      </c>
      <c r="V1378" s="215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7" t="str">
        <f t="shared" si="111"/>
        <v/>
      </c>
      <c r="V1379" s="215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7" t="str">
        <f t="shared" si="111"/>
        <v/>
      </c>
      <c r="V1380" s="215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7" t="str">
        <f t="shared" si="111"/>
        <v/>
      </c>
      <c r="V1381" s="215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7" t="str">
        <f t="shared" si="111"/>
        <v/>
      </c>
      <c r="V1382" s="215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7" t="str">
        <f t="shared" si="111"/>
        <v/>
      </c>
      <c r="V1383" s="215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7" t="str">
        <f t="shared" si="111"/>
        <v/>
      </c>
      <c r="V1384" s="215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7" t="str">
        <f t="shared" si="111"/>
        <v/>
      </c>
      <c r="V1385" s="215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7" t="str">
        <f t="shared" si="111"/>
        <v/>
      </c>
      <c r="V1386" s="215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7" t="str">
        <f t="shared" si="111"/>
        <v/>
      </c>
      <c r="V1387" s="215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7" t="str">
        <f t="shared" si="111"/>
        <v/>
      </c>
      <c r="V1388" s="215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7" t="str">
        <f t="shared" si="111"/>
        <v/>
      </c>
      <c r="V1389" s="215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7" t="str">
        <f t="shared" si="111"/>
        <v/>
      </c>
      <c r="V1390" s="215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7" t="str">
        <f t="shared" si="111"/>
        <v/>
      </c>
      <c r="V1391" s="215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7" t="str">
        <f t="shared" si="111"/>
        <v/>
      </c>
      <c r="V1392" s="215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7" t="str">
        <f t="shared" si="111"/>
        <v/>
      </c>
      <c r="V1393" s="215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7" t="str">
        <f t="shared" si="111"/>
        <v/>
      </c>
      <c r="V1394" s="215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7" t="str">
        <f t="shared" si="111"/>
        <v/>
      </c>
      <c r="V1395" s="215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7" t="str">
        <f t="shared" si="111"/>
        <v/>
      </c>
      <c r="V1396" s="215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7" t="str">
        <f t="shared" si="111"/>
        <v/>
      </c>
      <c r="V1397" s="215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7" t="str">
        <f t="shared" si="111"/>
        <v/>
      </c>
      <c r="V1398" s="215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7" t="str">
        <f t="shared" si="111"/>
        <v/>
      </c>
      <c r="V1399" s="215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7" t="str">
        <f t="shared" si="111"/>
        <v/>
      </c>
      <c r="V1400" s="215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7" t="str">
        <f t="shared" si="111"/>
        <v/>
      </c>
      <c r="V1401" s="215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7" t="str">
        <f t="shared" si="111"/>
        <v/>
      </c>
      <c r="V1402" s="215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7" t="str">
        <f t="shared" si="111"/>
        <v/>
      </c>
      <c r="V1403" s="215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7" t="str">
        <f t="shared" si="111"/>
        <v/>
      </c>
      <c r="V1404" s="215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7" t="str">
        <f t="shared" si="111"/>
        <v/>
      </c>
      <c r="V1405" s="215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7" t="str">
        <f t="shared" si="111"/>
        <v/>
      </c>
      <c r="V1406" s="215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7" t="str">
        <f t="shared" si="111"/>
        <v/>
      </c>
      <c r="V1407" s="215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7" t="str">
        <f t="shared" si="111"/>
        <v/>
      </c>
      <c r="V1408" s="215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7" t="str">
        <f t="shared" si="111"/>
        <v/>
      </c>
      <c r="V1409" s="215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7" t="str">
        <f t="shared" ref="U1410:U1473" si="116">IF(OR($D1410="",$H1410=""),"",ROUND($D1410+$H1410,2))</f>
        <v/>
      </c>
      <c r="V1410" s="215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7" t="str">
        <f t="shared" si="116"/>
        <v/>
      </c>
      <c r="V1411" s="215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7" t="str">
        <f t="shared" si="116"/>
        <v/>
      </c>
      <c r="V1412" s="215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7" t="str">
        <f t="shared" si="116"/>
        <v/>
      </c>
      <c r="V1413" s="215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7" t="str">
        <f t="shared" si="116"/>
        <v/>
      </c>
      <c r="V1414" s="215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7" t="str">
        <f t="shared" si="116"/>
        <v/>
      </c>
      <c r="V1415" s="215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7" t="str">
        <f t="shared" si="116"/>
        <v/>
      </c>
      <c r="V1416" s="215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7" t="str">
        <f t="shared" si="116"/>
        <v/>
      </c>
      <c r="V1417" s="215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7" t="str">
        <f t="shared" si="116"/>
        <v/>
      </c>
      <c r="V1418" s="215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7" t="str">
        <f t="shared" si="116"/>
        <v/>
      </c>
      <c r="V1419" s="215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7" t="str">
        <f t="shared" si="116"/>
        <v/>
      </c>
      <c r="V1420" s="215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7" t="str">
        <f t="shared" si="116"/>
        <v/>
      </c>
      <c r="V1421" s="215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7" t="str">
        <f t="shared" si="116"/>
        <v/>
      </c>
      <c r="V1422" s="215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7" t="str">
        <f t="shared" si="116"/>
        <v/>
      </c>
      <c r="V1423" s="215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7" t="str">
        <f t="shared" si="116"/>
        <v/>
      </c>
      <c r="V1424" s="215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7" t="str">
        <f t="shared" si="116"/>
        <v/>
      </c>
      <c r="V1425" s="215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7" t="str">
        <f t="shared" si="116"/>
        <v/>
      </c>
      <c r="V1426" s="215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7" t="str">
        <f t="shared" si="116"/>
        <v/>
      </c>
      <c r="V1427" s="215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7" t="str">
        <f t="shared" si="116"/>
        <v/>
      </c>
      <c r="V1428" s="215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7" t="str">
        <f t="shared" si="116"/>
        <v/>
      </c>
      <c r="V1429" s="215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7" t="str">
        <f t="shared" si="116"/>
        <v/>
      </c>
      <c r="V1430" s="215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7" t="str">
        <f t="shared" si="116"/>
        <v/>
      </c>
      <c r="V1431" s="215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7" t="str">
        <f t="shared" si="116"/>
        <v/>
      </c>
      <c r="V1432" s="215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7" t="str">
        <f t="shared" si="116"/>
        <v/>
      </c>
      <c r="V1433" s="215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7" t="str">
        <f t="shared" si="116"/>
        <v/>
      </c>
      <c r="V1434" s="215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7" t="str">
        <f t="shared" si="116"/>
        <v/>
      </c>
      <c r="V1435" s="215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7" t="str">
        <f t="shared" si="116"/>
        <v/>
      </c>
      <c r="V1436" s="215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7" t="str">
        <f t="shared" si="116"/>
        <v/>
      </c>
      <c r="V1437" s="215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7" t="str">
        <f t="shared" si="116"/>
        <v/>
      </c>
      <c r="V1438" s="215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7" t="str">
        <f t="shared" si="116"/>
        <v/>
      </c>
      <c r="V1439" s="215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7" t="str">
        <f t="shared" si="116"/>
        <v/>
      </c>
      <c r="V1440" s="215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7" t="str">
        <f t="shared" si="116"/>
        <v/>
      </c>
      <c r="V1441" s="215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7" t="str">
        <f t="shared" si="116"/>
        <v/>
      </c>
      <c r="V1442" s="215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7" t="str">
        <f t="shared" si="116"/>
        <v/>
      </c>
      <c r="V1443" s="215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7" t="str">
        <f t="shared" si="116"/>
        <v/>
      </c>
      <c r="V1444" s="215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7" t="str">
        <f t="shared" si="116"/>
        <v/>
      </c>
      <c r="V1445" s="215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7" t="str">
        <f t="shared" si="116"/>
        <v/>
      </c>
      <c r="V1446" s="215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7" t="str">
        <f t="shared" si="116"/>
        <v/>
      </c>
      <c r="V1447" s="215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7" t="str">
        <f t="shared" si="116"/>
        <v/>
      </c>
      <c r="V1448" s="215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7" t="str">
        <f t="shared" si="116"/>
        <v/>
      </c>
      <c r="V1449" s="215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7" t="str">
        <f t="shared" si="116"/>
        <v/>
      </c>
      <c r="V1450" s="215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7" t="str">
        <f t="shared" si="116"/>
        <v/>
      </c>
      <c r="V1451" s="215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7" t="str">
        <f t="shared" si="116"/>
        <v/>
      </c>
      <c r="V1452" s="215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7" t="str">
        <f t="shared" si="116"/>
        <v/>
      </c>
      <c r="V1453" s="215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7" t="str">
        <f t="shared" si="116"/>
        <v/>
      </c>
      <c r="V1454" s="215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7" t="str">
        <f t="shared" si="116"/>
        <v/>
      </c>
      <c r="V1455" s="215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7" t="str">
        <f t="shared" si="116"/>
        <v/>
      </c>
      <c r="V1456" s="215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7" t="str">
        <f t="shared" si="116"/>
        <v/>
      </c>
      <c r="V1457" s="215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7" t="str">
        <f t="shared" si="116"/>
        <v/>
      </c>
      <c r="V1458" s="215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7" t="str">
        <f t="shared" si="116"/>
        <v/>
      </c>
      <c r="V1459" s="215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7" t="str">
        <f t="shared" si="116"/>
        <v/>
      </c>
      <c r="V1460" s="215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7" t="str">
        <f t="shared" si="116"/>
        <v/>
      </c>
      <c r="V1461" s="215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7" t="str">
        <f t="shared" si="116"/>
        <v/>
      </c>
      <c r="V1462" s="215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7" t="str">
        <f t="shared" si="116"/>
        <v/>
      </c>
      <c r="V1463" s="215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7" t="str">
        <f t="shared" si="116"/>
        <v/>
      </c>
      <c r="V1464" s="215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7" t="str">
        <f t="shared" si="116"/>
        <v/>
      </c>
      <c r="V1465" s="215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7" t="str">
        <f t="shared" si="116"/>
        <v/>
      </c>
      <c r="V1466" s="215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7" t="str">
        <f t="shared" si="116"/>
        <v/>
      </c>
      <c r="V1467" s="215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7" t="str">
        <f t="shared" si="116"/>
        <v/>
      </c>
      <c r="V1468" s="215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7" t="str">
        <f t="shared" si="116"/>
        <v/>
      </c>
      <c r="V1469" s="215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7" t="str">
        <f t="shared" si="116"/>
        <v/>
      </c>
      <c r="V1470" s="215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7" t="str">
        <f t="shared" si="116"/>
        <v/>
      </c>
      <c r="V1471" s="215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7" t="str">
        <f t="shared" si="116"/>
        <v/>
      </c>
      <c r="V1472" s="215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7" t="str">
        <f t="shared" si="116"/>
        <v/>
      </c>
      <c r="V1473" s="215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7" t="str">
        <f t="shared" ref="U1474:U1537" si="121">IF(OR($D1474="",$H1474=""),"",ROUND($D1474+$H1474,2))</f>
        <v/>
      </c>
      <c r="V1474" s="215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7" t="str">
        <f t="shared" si="121"/>
        <v/>
      </c>
      <c r="V1475" s="215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7" t="str">
        <f t="shared" si="121"/>
        <v/>
      </c>
      <c r="V1476" s="215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7" t="str">
        <f t="shared" si="121"/>
        <v/>
      </c>
      <c r="V1477" s="215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7" t="str">
        <f t="shared" si="121"/>
        <v/>
      </c>
      <c r="V1478" s="215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7" t="str">
        <f t="shared" si="121"/>
        <v/>
      </c>
      <c r="V1479" s="215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7" t="str">
        <f t="shared" si="121"/>
        <v/>
      </c>
      <c r="V1480" s="215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7" t="str">
        <f t="shared" si="121"/>
        <v/>
      </c>
      <c r="V1481" s="215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7" t="str">
        <f t="shared" si="121"/>
        <v/>
      </c>
      <c r="V1482" s="215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7" t="str">
        <f t="shared" si="121"/>
        <v/>
      </c>
      <c r="V1483" s="215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7" t="str">
        <f t="shared" si="121"/>
        <v/>
      </c>
      <c r="V1484" s="215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7" t="str">
        <f t="shared" si="121"/>
        <v/>
      </c>
      <c r="V1485" s="215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7" t="str">
        <f t="shared" si="121"/>
        <v/>
      </c>
      <c r="V1486" s="215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7" t="str">
        <f t="shared" si="121"/>
        <v/>
      </c>
      <c r="V1487" s="215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7" t="str">
        <f t="shared" si="121"/>
        <v/>
      </c>
      <c r="V1488" s="215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7" t="str">
        <f t="shared" si="121"/>
        <v/>
      </c>
      <c r="V1489" s="215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7" t="str">
        <f t="shared" si="121"/>
        <v/>
      </c>
      <c r="V1490" s="215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7" t="str">
        <f t="shared" si="121"/>
        <v/>
      </c>
      <c r="V1491" s="215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7" t="str">
        <f t="shared" si="121"/>
        <v/>
      </c>
      <c r="V1492" s="215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7" t="str">
        <f t="shared" si="121"/>
        <v/>
      </c>
      <c r="V1493" s="215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7" t="str">
        <f t="shared" si="121"/>
        <v/>
      </c>
      <c r="V1494" s="215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7" t="str">
        <f t="shared" si="121"/>
        <v/>
      </c>
      <c r="V1495" s="215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7" t="str">
        <f t="shared" si="121"/>
        <v/>
      </c>
      <c r="V1496" s="215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7" t="str">
        <f t="shared" si="121"/>
        <v/>
      </c>
      <c r="V1497" s="215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7" t="str">
        <f t="shared" si="121"/>
        <v/>
      </c>
      <c r="V1498" s="215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7" t="str">
        <f t="shared" si="121"/>
        <v/>
      </c>
      <c r="V1499" s="215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7" t="str">
        <f t="shared" si="121"/>
        <v/>
      </c>
      <c r="V1500" s="215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7" t="str">
        <f t="shared" si="121"/>
        <v/>
      </c>
      <c r="V1501" s="215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7" t="str">
        <f t="shared" si="121"/>
        <v/>
      </c>
      <c r="V1502" s="215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7" t="str">
        <f t="shared" si="121"/>
        <v/>
      </c>
      <c r="V1503" s="215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7" t="str">
        <f t="shared" si="121"/>
        <v/>
      </c>
      <c r="V1504" s="215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7" t="str">
        <f t="shared" si="121"/>
        <v/>
      </c>
      <c r="V1505" s="215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7" t="str">
        <f t="shared" si="121"/>
        <v/>
      </c>
      <c r="V1506" s="215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7" t="str">
        <f t="shared" si="121"/>
        <v/>
      </c>
      <c r="V1507" s="215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7" t="str">
        <f t="shared" si="121"/>
        <v/>
      </c>
      <c r="V1508" s="215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7" t="str">
        <f t="shared" si="121"/>
        <v/>
      </c>
      <c r="V1509" s="215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7" t="str">
        <f t="shared" si="121"/>
        <v/>
      </c>
      <c r="V1510" s="215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7" t="str">
        <f t="shared" si="121"/>
        <v/>
      </c>
      <c r="V1511" s="215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7" t="str">
        <f t="shared" si="121"/>
        <v/>
      </c>
      <c r="V1512" s="215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7" t="str">
        <f t="shared" si="121"/>
        <v/>
      </c>
      <c r="V1513" s="215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7" t="str">
        <f t="shared" si="121"/>
        <v/>
      </c>
      <c r="V1514" s="215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7" t="str">
        <f t="shared" si="121"/>
        <v/>
      </c>
      <c r="V1515" s="215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7" t="str">
        <f t="shared" si="121"/>
        <v/>
      </c>
      <c r="V1516" s="215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7" t="str">
        <f t="shared" si="121"/>
        <v/>
      </c>
      <c r="V1517" s="215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7" t="str">
        <f t="shared" si="121"/>
        <v/>
      </c>
      <c r="V1518" s="215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7" t="str">
        <f t="shared" si="121"/>
        <v/>
      </c>
      <c r="V1519" s="215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7" t="str">
        <f t="shared" si="121"/>
        <v/>
      </c>
      <c r="V1520" s="215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7" t="str">
        <f t="shared" si="121"/>
        <v/>
      </c>
      <c r="V1521" s="215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7" t="str">
        <f t="shared" si="121"/>
        <v/>
      </c>
      <c r="V1522" s="215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7" t="str">
        <f t="shared" si="121"/>
        <v/>
      </c>
      <c r="V1523" s="215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7" t="str">
        <f t="shared" si="121"/>
        <v/>
      </c>
      <c r="V1524" s="215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7" t="str">
        <f t="shared" si="121"/>
        <v/>
      </c>
      <c r="V1525" s="215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7" t="str">
        <f t="shared" si="121"/>
        <v/>
      </c>
      <c r="V1526" s="215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7" t="str">
        <f t="shared" si="121"/>
        <v/>
      </c>
      <c r="V1527" s="215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7" t="str">
        <f t="shared" si="121"/>
        <v/>
      </c>
      <c r="V1528" s="215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7" t="str">
        <f t="shared" si="121"/>
        <v/>
      </c>
      <c r="V1529" s="215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7" t="str">
        <f t="shared" si="121"/>
        <v/>
      </c>
      <c r="V1530" s="215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7" t="str">
        <f t="shared" si="121"/>
        <v/>
      </c>
      <c r="V1531" s="215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7" t="str">
        <f t="shared" si="121"/>
        <v/>
      </c>
      <c r="V1532" s="215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7" t="str">
        <f t="shared" si="121"/>
        <v/>
      </c>
      <c r="V1533" s="215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7" t="str">
        <f t="shared" si="121"/>
        <v/>
      </c>
      <c r="V1534" s="215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7" t="str">
        <f t="shared" si="121"/>
        <v/>
      </c>
      <c r="V1535" s="215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7" t="str">
        <f t="shared" si="121"/>
        <v/>
      </c>
      <c r="V1536" s="215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7" t="str">
        <f t="shared" si="121"/>
        <v/>
      </c>
      <c r="V1537" s="215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7" t="str">
        <f t="shared" ref="U1538:U1601" si="126">IF(OR($D1538="",$H1538=""),"",ROUND($D1538+$H1538,2))</f>
        <v/>
      </c>
      <c r="V1538" s="215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7" t="str">
        <f t="shared" si="126"/>
        <v/>
      </c>
      <c r="V1539" s="215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7" t="str">
        <f t="shared" si="126"/>
        <v/>
      </c>
      <c r="V1540" s="215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7" t="str">
        <f t="shared" si="126"/>
        <v/>
      </c>
      <c r="V1541" s="215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7" t="str">
        <f t="shared" si="126"/>
        <v/>
      </c>
      <c r="V1542" s="215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7" t="str">
        <f t="shared" si="126"/>
        <v/>
      </c>
      <c r="V1543" s="215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7" t="str">
        <f t="shared" si="126"/>
        <v/>
      </c>
      <c r="V1544" s="215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7" t="str">
        <f t="shared" si="126"/>
        <v/>
      </c>
      <c r="V1545" s="215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7" t="str">
        <f t="shared" si="126"/>
        <v/>
      </c>
      <c r="V1546" s="215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7" t="str">
        <f t="shared" si="126"/>
        <v/>
      </c>
      <c r="V1547" s="215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7" t="str">
        <f t="shared" si="126"/>
        <v/>
      </c>
      <c r="V1548" s="215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7" t="str">
        <f t="shared" si="126"/>
        <v/>
      </c>
      <c r="V1549" s="215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7" t="str">
        <f t="shared" si="126"/>
        <v/>
      </c>
      <c r="V1550" s="215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7" t="str">
        <f t="shared" si="126"/>
        <v/>
      </c>
      <c r="V1551" s="215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7" t="str">
        <f t="shared" si="126"/>
        <v/>
      </c>
      <c r="V1552" s="215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7" t="str">
        <f t="shared" si="126"/>
        <v/>
      </c>
      <c r="V1553" s="215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7" t="str">
        <f t="shared" si="126"/>
        <v/>
      </c>
      <c r="V1554" s="215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7" t="str">
        <f t="shared" si="126"/>
        <v/>
      </c>
      <c r="V1555" s="215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7" t="str">
        <f t="shared" si="126"/>
        <v/>
      </c>
      <c r="V1556" s="215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7" t="str">
        <f t="shared" si="126"/>
        <v/>
      </c>
      <c r="V1557" s="215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7" t="str">
        <f t="shared" si="126"/>
        <v/>
      </c>
      <c r="V1558" s="215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7" t="str">
        <f t="shared" si="126"/>
        <v/>
      </c>
      <c r="V1559" s="215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7" t="str">
        <f t="shared" si="126"/>
        <v/>
      </c>
      <c r="V1560" s="215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7" t="str">
        <f t="shared" si="126"/>
        <v/>
      </c>
      <c r="V1561" s="215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7" t="str">
        <f t="shared" si="126"/>
        <v/>
      </c>
      <c r="V1562" s="215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7" t="str">
        <f t="shared" si="126"/>
        <v/>
      </c>
      <c r="V1563" s="215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7" t="str">
        <f t="shared" si="126"/>
        <v/>
      </c>
      <c r="V1564" s="215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7" t="str">
        <f t="shared" si="126"/>
        <v/>
      </c>
      <c r="V1565" s="215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7" t="str">
        <f t="shared" si="126"/>
        <v/>
      </c>
      <c r="V1566" s="215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7" t="str">
        <f t="shared" si="126"/>
        <v/>
      </c>
      <c r="V1567" s="215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7" t="str">
        <f t="shared" si="126"/>
        <v/>
      </c>
      <c r="V1568" s="215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7" t="str">
        <f t="shared" si="126"/>
        <v/>
      </c>
      <c r="V1569" s="215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7" t="str">
        <f t="shared" si="126"/>
        <v/>
      </c>
      <c r="V1570" s="215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7" t="str">
        <f t="shared" si="126"/>
        <v/>
      </c>
      <c r="V1571" s="215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7" t="str">
        <f t="shared" si="126"/>
        <v/>
      </c>
      <c r="V1572" s="215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7" t="str">
        <f t="shared" si="126"/>
        <v/>
      </c>
      <c r="V1573" s="215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7" t="str">
        <f t="shared" si="126"/>
        <v/>
      </c>
      <c r="V1574" s="215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7" t="str">
        <f t="shared" si="126"/>
        <v/>
      </c>
      <c r="V1575" s="215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7" t="str">
        <f t="shared" si="126"/>
        <v/>
      </c>
      <c r="V1576" s="215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7" t="str">
        <f t="shared" si="126"/>
        <v/>
      </c>
      <c r="V1577" s="215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7" t="str">
        <f t="shared" si="126"/>
        <v/>
      </c>
      <c r="V1578" s="215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7" t="str">
        <f t="shared" si="126"/>
        <v/>
      </c>
      <c r="V1579" s="215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7" t="str">
        <f t="shared" si="126"/>
        <v/>
      </c>
      <c r="V1580" s="215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7" t="str">
        <f t="shared" si="126"/>
        <v/>
      </c>
      <c r="V1581" s="215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7" t="str">
        <f t="shared" si="126"/>
        <v/>
      </c>
      <c r="V1582" s="215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7" t="str">
        <f t="shared" si="126"/>
        <v/>
      </c>
      <c r="V1583" s="215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7" t="str">
        <f t="shared" si="126"/>
        <v/>
      </c>
      <c r="V1584" s="215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7" t="str">
        <f t="shared" si="126"/>
        <v/>
      </c>
      <c r="V1585" s="215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7" t="str">
        <f t="shared" si="126"/>
        <v/>
      </c>
      <c r="V1586" s="215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7" t="str">
        <f t="shared" si="126"/>
        <v/>
      </c>
      <c r="V1587" s="215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7" t="str">
        <f t="shared" si="126"/>
        <v/>
      </c>
      <c r="V1588" s="215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7" t="str">
        <f t="shared" si="126"/>
        <v/>
      </c>
      <c r="V1589" s="215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7" t="str">
        <f t="shared" si="126"/>
        <v/>
      </c>
      <c r="V1590" s="215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7" t="str">
        <f t="shared" si="126"/>
        <v/>
      </c>
      <c r="V1591" s="215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7" t="str">
        <f t="shared" si="126"/>
        <v/>
      </c>
      <c r="V1592" s="215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7" t="str">
        <f t="shared" si="126"/>
        <v/>
      </c>
      <c r="V1593" s="215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7" t="str">
        <f t="shared" si="126"/>
        <v/>
      </c>
      <c r="V1594" s="215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7" t="str">
        <f t="shared" si="126"/>
        <v/>
      </c>
      <c r="V1595" s="215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7" t="str">
        <f t="shared" si="126"/>
        <v/>
      </c>
      <c r="V1596" s="215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7" t="str">
        <f t="shared" si="126"/>
        <v/>
      </c>
      <c r="V1597" s="215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7" t="str">
        <f t="shared" si="126"/>
        <v/>
      </c>
      <c r="V1598" s="215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7" t="str">
        <f t="shared" si="126"/>
        <v/>
      </c>
      <c r="V1599" s="215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7" t="str">
        <f t="shared" si="126"/>
        <v/>
      </c>
      <c r="V1600" s="215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7" t="str">
        <f t="shared" si="126"/>
        <v/>
      </c>
      <c r="V1601" s="215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7" t="str">
        <f t="shared" ref="U1602:U1665" si="131">IF(OR($D1602="",$H1602=""),"",ROUND($D1602+$H1602,2))</f>
        <v/>
      </c>
      <c r="V1602" s="215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7" t="str">
        <f t="shared" si="131"/>
        <v/>
      </c>
      <c r="V1603" s="215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7" t="str">
        <f t="shared" si="131"/>
        <v/>
      </c>
      <c r="V1604" s="215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7" t="str">
        <f t="shared" si="131"/>
        <v/>
      </c>
      <c r="V1605" s="215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7" t="str">
        <f t="shared" si="131"/>
        <v/>
      </c>
      <c r="V1606" s="215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7" t="str">
        <f t="shared" si="131"/>
        <v/>
      </c>
      <c r="V1607" s="215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7" t="str">
        <f t="shared" si="131"/>
        <v/>
      </c>
      <c r="V1608" s="215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7" t="str">
        <f t="shared" si="131"/>
        <v/>
      </c>
      <c r="V1609" s="215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7" t="str">
        <f t="shared" si="131"/>
        <v/>
      </c>
      <c r="V1610" s="215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7" t="str">
        <f t="shared" si="131"/>
        <v/>
      </c>
      <c r="V1611" s="215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7" t="str">
        <f t="shared" si="131"/>
        <v/>
      </c>
      <c r="V1612" s="215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7" t="str">
        <f t="shared" si="131"/>
        <v/>
      </c>
      <c r="V1613" s="215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7" t="str">
        <f t="shared" si="131"/>
        <v/>
      </c>
      <c r="V1614" s="215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7" t="str">
        <f t="shared" si="131"/>
        <v/>
      </c>
      <c r="V1615" s="215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7" t="str">
        <f t="shared" si="131"/>
        <v/>
      </c>
      <c r="V1616" s="215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7" t="str">
        <f t="shared" si="131"/>
        <v/>
      </c>
      <c r="V1617" s="215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7" t="str">
        <f t="shared" si="131"/>
        <v/>
      </c>
      <c r="V1618" s="215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7" t="str">
        <f t="shared" si="131"/>
        <v/>
      </c>
      <c r="V1619" s="215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7" t="str">
        <f t="shared" si="131"/>
        <v/>
      </c>
      <c r="V1620" s="215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7" t="str">
        <f t="shared" si="131"/>
        <v/>
      </c>
      <c r="V1621" s="215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7" t="str">
        <f t="shared" si="131"/>
        <v/>
      </c>
      <c r="V1622" s="215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7" t="str">
        <f t="shared" si="131"/>
        <v/>
      </c>
      <c r="V1623" s="215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7" t="str">
        <f t="shared" si="131"/>
        <v/>
      </c>
      <c r="V1624" s="215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7" t="str">
        <f t="shared" si="131"/>
        <v/>
      </c>
      <c r="V1625" s="215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7" t="str">
        <f t="shared" si="131"/>
        <v/>
      </c>
      <c r="V1626" s="215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7" t="str">
        <f t="shared" si="131"/>
        <v/>
      </c>
      <c r="V1627" s="215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7" t="str">
        <f t="shared" si="131"/>
        <v/>
      </c>
      <c r="V1628" s="215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7" t="str">
        <f t="shared" si="131"/>
        <v/>
      </c>
      <c r="V1629" s="215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7" t="str">
        <f t="shared" si="131"/>
        <v/>
      </c>
      <c r="V1630" s="215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7" t="str">
        <f t="shared" si="131"/>
        <v/>
      </c>
      <c r="V1631" s="215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7" t="str">
        <f t="shared" si="131"/>
        <v/>
      </c>
      <c r="V1632" s="215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7" t="str">
        <f t="shared" si="131"/>
        <v/>
      </c>
      <c r="V1633" s="215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7" t="str">
        <f t="shared" si="131"/>
        <v/>
      </c>
      <c r="V1634" s="215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7" t="str">
        <f t="shared" si="131"/>
        <v/>
      </c>
      <c r="V1635" s="215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7" t="str">
        <f t="shared" si="131"/>
        <v/>
      </c>
      <c r="V1636" s="215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7" t="str">
        <f t="shared" si="131"/>
        <v/>
      </c>
      <c r="V1637" s="215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7" t="str">
        <f t="shared" si="131"/>
        <v/>
      </c>
      <c r="V1638" s="215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7" t="str">
        <f t="shared" si="131"/>
        <v/>
      </c>
      <c r="V1639" s="215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7" t="str">
        <f t="shared" si="131"/>
        <v/>
      </c>
      <c r="V1640" s="215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7" t="str">
        <f t="shared" si="131"/>
        <v/>
      </c>
      <c r="V1641" s="215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7" t="str">
        <f t="shared" si="131"/>
        <v/>
      </c>
      <c r="V1642" s="215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7" t="str">
        <f t="shared" si="131"/>
        <v/>
      </c>
      <c r="V1643" s="215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7" t="str">
        <f t="shared" si="131"/>
        <v/>
      </c>
      <c r="V1644" s="215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7" t="str">
        <f t="shared" si="131"/>
        <v/>
      </c>
      <c r="V1645" s="215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7" t="str">
        <f t="shared" si="131"/>
        <v/>
      </c>
      <c r="V1646" s="215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7" t="str">
        <f t="shared" si="131"/>
        <v/>
      </c>
      <c r="V1647" s="215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7" t="str">
        <f t="shared" si="131"/>
        <v/>
      </c>
      <c r="V1648" s="215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7" t="str">
        <f t="shared" si="131"/>
        <v/>
      </c>
      <c r="V1649" s="215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7" t="str">
        <f t="shared" si="131"/>
        <v/>
      </c>
      <c r="V1650" s="215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7" t="str">
        <f t="shared" si="131"/>
        <v/>
      </c>
      <c r="V1651" s="215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7" t="str">
        <f t="shared" si="131"/>
        <v/>
      </c>
      <c r="V1652" s="215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7" t="str">
        <f t="shared" si="131"/>
        <v/>
      </c>
      <c r="V1653" s="215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7" t="str">
        <f t="shared" si="131"/>
        <v/>
      </c>
      <c r="V1654" s="215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7" t="str">
        <f t="shared" si="131"/>
        <v/>
      </c>
      <c r="V1655" s="215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7" t="str">
        <f t="shared" si="131"/>
        <v/>
      </c>
      <c r="V1656" s="215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7" t="str">
        <f t="shared" si="131"/>
        <v/>
      </c>
      <c r="V1657" s="215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7" t="str">
        <f t="shared" si="131"/>
        <v/>
      </c>
      <c r="V1658" s="215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7" t="str">
        <f t="shared" si="131"/>
        <v/>
      </c>
      <c r="V1659" s="215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7" t="str">
        <f t="shared" si="131"/>
        <v/>
      </c>
      <c r="V1660" s="215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7" t="str">
        <f t="shared" si="131"/>
        <v/>
      </c>
      <c r="V1661" s="215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7" t="str">
        <f t="shared" si="131"/>
        <v/>
      </c>
      <c r="V1662" s="215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7" t="str">
        <f t="shared" si="131"/>
        <v/>
      </c>
      <c r="V1663" s="215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7" t="str">
        <f t="shared" si="131"/>
        <v/>
      </c>
      <c r="V1664" s="215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7" t="str">
        <f t="shared" si="131"/>
        <v/>
      </c>
      <c r="V1665" s="215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7" t="str">
        <f t="shared" ref="U1666:U1729" si="136">IF(OR($D1666="",$H1666=""),"",ROUND($D1666+$H1666,2))</f>
        <v/>
      </c>
      <c r="V1666" s="215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7" t="str">
        <f t="shared" si="136"/>
        <v/>
      </c>
      <c r="V1667" s="215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7" t="str">
        <f t="shared" si="136"/>
        <v/>
      </c>
      <c r="V1668" s="215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7" t="str">
        <f t="shared" si="136"/>
        <v/>
      </c>
      <c r="V1669" s="215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7" t="str">
        <f t="shared" si="136"/>
        <v/>
      </c>
      <c r="V1670" s="215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7" t="str">
        <f t="shared" si="136"/>
        <v/>
      </c>
      <c r="V1671" s="215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7" t="str">
        <f t="shared" si="136"/>
        <v/>
      </c>
      <c r="V1672" s="215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7" t="str">
        <f t="shared" si="136"/>
        <v/>
      </c>
      <c r="V1673" s="215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7" t="str">
        <f t="shared" si="136"/>
        <v/>
      </c>
      <c r="V1674" s="215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7" t="str">
        <f t="shared" si="136"/>
        <v/>
      </c>
      <c r="V1675" s="215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7" t="str">
        <f t="shared" si="136"/>
        <v/>
      </c>
      <c r="V1676" s="215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7" t="str">
        <f t="shared" si="136"/>
        <v/>
      </c>
      <c r="V1677" s="215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7" t="str">
        <f t="shared" si="136"/>
        <v/>
      </c>
      <c r="V1678" s="215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7" t="str">
        <f t="shared" si="136"/>
        <v/>
      </c>
      <c r="V1679" s="215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7" t="str">
        <f t="shared" si="136"/>
        <v/>
      </c>
      <c r="V1680" s="215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7" t="str">
        <f t="shared" si="136"/>
        <v/>
      </c>
      <c r="V1681" s="215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7" t="str">
        <f t="shared" si="136"/>
        <v/>
      </c>
      <c r="V1682" s="215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7" t="str">
        <f t="shared" si="136"/>
        <v/>
      </c>
      <c r="V1683" s="215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7" t="str">
        <f t="shared" si="136"/>
        <v/>
      </c>
      <c r="V1684" s="215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7" t="str">
        <f t="shared" si="136"/>
        <v/>
      </c>
      <c r="V1685" s="215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7" t="str">
        <f t="shared" si="136"/>
        <v/>
      </c>
      <c r="V1686" s="215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7" t="str">
        <f t="shared" si="136"/>
        <v/>
      </c>
      <c r="V1687" s="215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7" t="str">
        <f t="shared" si="136"/>
        <v/>
      </c>
      <c r="V1688" s="215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7" t="str">
        <f t="shared" si="136"/>
        <v/>
      </c>
      <c r="V1689" s="215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7" t="str">
        <f t="shared" si="136"/>
        <v/>
      </c>
      <c r="V1690" s="215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7" t="str">
        <f t="shared" si="136"/>
        <v/>
      </c>
      <c r="V1691" s="215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7" t="str">
        <f t="shared" si="136"/>
        <v/>
      </c>
      <c r="V1692" s="215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7" t="str">
        <f t="shared" si="136"/>
        <v/>
      </c>
      <c r="V1693" s="215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7" t="str">
        <f t="shared" si="136"/>
        <v/>
      </c>
      <c r="V1694" s="215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7" t="str">
        <f t="shared" si="136"/>
        <v/>
      </c>
      <c r="V1695" s="215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7" t="str">
        <f t="shared" si="136"/>
        <v/>
      </c>
      <c r="V1696" s="215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7" t="str">
        <f t="shared" si="136"/>
        <v/>
      </c>
      <c r="V1697" s="215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7" t="str">
        <f t="shared" si="136"/>
        <v/>
      </c>
      <c r="V1698" s="215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7" t="str">
        <f t="shared" si="136"/>
        <v/>
      </c>
      <c r="V1699" s="215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7" t="str">
        <f t="shared" si="136"/>
        <v/>
      </c>
      <c r="V1700" s="215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7" t="str">
        <f t="shared" si="136"/>
        <v/>
      </c>
      <c r="V1701" s="215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7" t="str">
        <f t="shared" si="136"/>
        <v/>
      </c>
      <c r="V1702" s="215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7" t="str">
        <f t="shared" si="136"/>
        <v/>
      </c>
      <c r="V1703" s="215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7" t="str">
        <f t="shared" si="136"/>
        <v/>
      </c>
      <c r="V1704" s="215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7" t="str">
        <f t="shared" si="136"/>
        <v/>
      </c>
      <c r="V1705" s="215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7" t="str">
        <f t="shared" si="136"/>
        <v/>
      </c>
      <c r="V1706" s="215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7" t="str">
        <f t="shared" si="136"/>
        <v/>
      </c>
      <c r="V1707" s="215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7" t="str">
        <f t="shared" si="136"/>
        <v/>
      </c>
      <c r="V1708" s="215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7" t="str">
        <f t="shared" si="136"/>
        <v/>
      </c>
      <c r="V1709" s="215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7" t="str">
        <f t="shared" si="136"/>
        <v/>
      </c>
      <c r="V1710" s="215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7" t="str">
        <f t="shared" si="136"/>
        <v/>
      </c>
      <c r="V1711" s="215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7" t="str">
        <f t="shared" si="136"/>
        <v/>
      </c>
      <c r="V1712" s="215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7" t="str">
        <f t="shared" si="136"/>
        <v/>
      </c>
      <c r="V1713" s="215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7" t="str">
        <f t="shared" si="136"/>
        <v/>
      </c>
      <c r="V1714" s="215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7" t="str">
        <f t="shared" si="136"/>
        <v/>
      </c>
      <c r="V1715" s="215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7" t="str">
        <f t="shared" si="136"/>
        <v/>
      </c>
      <c r="V1716" s="215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7" t="str">
        <f t="shared" si="136"/>
        <v/>
      </c>
      <c r="V1717" s="215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7" t="str">
        <f t="shared" si="136"/>
        <v/>
      </c>
      <c r="V1718" s="215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7" t="str">
        <f t="shared" si="136"/>
        <v/>
      </c>
      <c r="V1719" s="215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7" t="str">
        <f t="shared" si="136"/>
        <v/>
      </c>
      <c r="V1720" s="215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7" t="str">
        <f t="shared" si="136"/>
        <v/>
      </c>
      <c r="V1721" s="215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7" t="str">
        <f t="shared" si="136"/>
        <v/>
      </c>
      <c r="V1722" s="215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7" t="str">
        <f t="shared" si="136"/>
        <v/>
      </c>
      <c r="V1723" s="215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7" t="str">
        <f t="shared" si="136"/>
        <v/>
      </c>
      <c r="V1724" s="215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7" t="str">
        <f t="shared" si="136"/>
        <v/>
      </c>
      <c r="V1725" s="215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7" t="str">
        <f t="shared" si="136"/>
        <v/>
      </c>
      <c r="V1726" s="215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7" t="str">
        <f t="shared" si="136"/>
        <v/>
      </c>
      <c r="V1727" s="215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7" t="str">
        <f t="shared" si="136"/>
        <v/>
      </c>
      <c r="V1728" s="215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7" t="str">
        <f t="shared" si="136"/>
        <v/>
      </c>
      <c r="V1729" s="215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7" t="str">
        <f t="shared" ref="U1730:U1793" si="141">IF(OR($D1730="",$H1730=""),"",ROUND($D1730+$H1730,2))</f>
        <v/>
      </c>
      <c r="V1730" s="215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7" t="str">
        <f t="shared" si="141"/>
        <v/>
      </c>
      <c r="V1731" s="215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7" t="str">
        <f t="shared" si="141"/>
        <v/>
      </c>
      <c r="V1732" s="215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7" t="str">
        <f t="shared" si="141"/>
        <v/>
      </c>
      <c r="V1733" s="215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7" t="str">
        <f t="shared" si="141"/>
        <v/>
      </c>
      <c r="V1734" s="215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7" t="str">
        <f t="shared" si="141"/>
        <v/>
      </c>
      <c r="V1735" s="215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7" t="str">
        <f t="shared" si="141"/>
        <v/>
      </c>
      <c r="V1736" s="215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7" t="str">
        <f t="shared" si="141"/>
        <v/>
      </c>
      <c r="V1737" s="215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7" t="str">
        <f t="shared" si="141"/>
        <v/>
      </c>
      <c r="V1738" s="215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7" t="str">
        <f t="shared" si="141"/>
        <v/>
      </c>
      <c r="V1739" s="215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7" t="str">
        <f t="shared" si="141"/>
        <v/>
      </c>
      <c r="V1740" s="215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7" t="str">
        <f t="shared" si="141"/>
        <v/>
      </c>
      <c r="V1741" s="215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7" t="str">
        <f t="shared" si="141"/>
        <v/>
      </c>
      <c r="V1742" s="215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7" t="str">
        <f t="shared" si="141"/>
        <v/>
      </c>
      <c r="V1743" s="215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7" t="str">
        <f t="shared" si="141"/>
        <v/>
      </c>
      <c r="V1744" s="215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7" t="str">
        <f t="shared" si="141"/>
        <v/>
      </c>
      <c r="V1745" s="215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7" t="str">
        <f t="shared" si="141"/>
        <v/>
      </c>
      <c r="V1746" s="215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7" t="str">
        <f t="shared" si="141"/>
        <v/>
      </c>
      <c r="V1747" s="215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7" t="str">
        <f t="shared" si="141"/>
        <v/>
      </c>
      <c r="V1748" s="215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7" t="str">
        <f t="shared" si="141"/>
        <v/>
      </c>
      <c r="V1749" s="215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7" t="str">
        <f t="shared" si="141"/>
        <v/>
      </c>
      <c r="V1750" s="215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7" t="str">
        <f t="shared" si="141"/>
        <v/>
      </c>
      <c r="V1751" s="215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7" t="str">
        <f t="shared" si="141"/>
        <v/>
      </c>
      <c r="V1752" s="215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7" t="str">
        <f t="shared" si="141"/>
        <v/>
      </c>
      <c r="V1753" s="215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7" t="str">
        <f t="shared" si="141"/>
        <v/>
      </c>
      <c r="V1754" s="215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7" t="str">
        <f t="shared" si="141"/>
        <v/>
      </c>
      <c r="V1755" s="215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7" t="str">
        <f t="shared" si="141"/>
        <v/>
      </c>
      <c r="V1756" s="215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7" t="str">
        <f t="shared" si="141"/>
        <v/>
      </c>
      <c r="V1757" s="215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7" t="str">
        <f t="shared" si="141"/>
        <v/>
      </c>
      <c r="V1758" s="215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7" t="str">
        <f t="shared" si="141"/>
        <v/>
      </c>
      <c r="V1759" s="215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7" t="str">
        <f t="shared" si="141"/>
        <v/>
      </c>
      <c r="V1760" s="215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7" t="str">
        <f t="shared" si="141"/>
        <v/>
      </c>
      <c r="V1761" s="215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7" t="str">
        <f t="shared" si="141"/>
        <v/>
      </c>
      <c r="V1762" s="215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7" t="str">
        <f t="shared" si="141"/>
        <v/>
      </c>
      <c r="V1763" s="215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7" t="str">
        <f t="shared" si="141"/>
        <v/>
      </c>
      <c r="V1764" s="215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7" t="str">
        <f t="shared" si="141"/>
        <v/>
      </c>
      <c r="V1765" s="215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7" t="str">
        <f t="shared" si="141"/>
        <v/>
      </c>
      <c r="V1766" s="215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7" t="str">
        <f t="shared" si="141"/>
        <v/>
      </c>
      <c r="V1767" s="215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7" t="str">
        <f t="shared" si="141"/>
        <v/>
      </c>
      <c r="V1768" s="215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7" t="str">
        <f t="shared" si="141"/>
        <v/>
      </c>
      <c r="V1769" s="215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7" t="str">
        <f t="shared" si="141"/>
        <v/>
      </c>
      <c r="V1770" s="215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7" t="str">
        <f t="shared" si="141"/>
        <v/>
      </c>
      <c r="V1771" s="215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7" t="str">
        <f t="shared" si="141"/>
        <v/>
      </c>
      <c r="V1772" s="215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7" t="str">
        <f t="shared" si="141"/>
        <v/>
      </c>
      <c r="V1773" s="215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7" t="str">
        <f t="shared" si="141"/>
        <v/>
      </c>
      <c r="V1774" s="215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7" t="str">
        <f t="shared" si="141"/>
        <v/>
      </c>
      <c r="V1775" s="215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7" t="str">
        <f t="shared" si="141"/>
        <v/>
      </c>
      <c r="V1776" s="215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7" t="str">
        <f t="shared" si="141"/>
        <v/>
      </c>
      <c r="V1777" s="215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7" t="str">
        <f t="shared" si="141"/>
        <v/>
      </c>
      <c r="V1778" s="215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7" t="str">
        <f t="shared" si="141"/>
        <v/>
      </c>
      <c r="V1779" s="215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7" t="str">
        <f t="shared" si="141"/>
        <v/>
      </c>
      <c r="V1780" s="215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7" t="str">
        <f t="shared" si="141"/>
        <v/>
      </c>
      <c r="V1781" s="215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7" t="str">
        <f t="shared" si="141"/>
        <v/>
      </c>
      <c r="V1782" s="215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7" t="str">
        <f t="shared" si="141"/>
        <v/>
      </c>
      <c r="V1783" s="215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7" t="str">
        <f t="shared" si="141"/>
        <v/>
      </c>
      <c r="V1784" s="215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7" t="str">
        <f t="shared" si="141"/>
        <v/>
      </c>
      <c r="V1785" s="215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7" t="str">
        <f t="shared" si="141"/>
        <v/>
      </c>
      <c r="V1786" s="215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7" t="str">
        <f t="shared" si="141"/>
        <v/>
      </c>
      <c r="V1787" s="215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7" t="str">
        <f t="shared" si="141"/>
        <v/>
      </c>
      <c r="V1788" s="215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7" t="str">
        <f t="shared" si="141"/>
        <v/>
      </c>
      <c r="V1789" s="215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7" t="str">
        <f t="shared" si="141"/>
        <v/>
      </c>
      <c r="V1790" s="215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7" t="str">
        <f t="shared" si="141"/>
        <v/>
      </c>
      <c r="V1791" s="215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7" t="str">
        <f t="shared" si="141"/>
        <v/>
      </c>
      <c r="V1792" s="215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7" t="str">
        <f t="shared" si="141"/>
        <v/>
      </c>
      <c r="V1793" s="215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7" t="str">
        <f t="shared" ref="U1794:U1857" si="146">IF(OR($D1794="",$H1794=""),"",ROUND($D1794+$H1794,2))</f>
        <v/>
      </c>
      <c r="V1794" s="215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7" t="str">
        <f t="shared" si="146"/>
        <v/>
      </c>
      <c r="V1795" s="215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7" t="str">
        <f t="shared" si="146"/>
        <v/>
      </c>
      <c r="V1796" s="215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7" t="str">
        <f t="shared" si="146"/>
        <v/>
      </c>
      <c r="V1797" s="215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7" t="str">
        <f t="shared" si="146"/>
        <v/>
      </c>
      <c r="V1798" s="215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7" t="str">
        <f t="shared" si="146"/>
        <v/>
      </c>
      <c r="V1799" s="215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7" t="str">
        <f t="shared" si="146"/>
        <v/>
      </c>
      <c r="V1800" s="215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7" t="str">
        <f t="shared" si="146"/>
        <v/>
      </c>
      <c r="V1801" s="215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7" t="str">
        <f t="shared" si="146"/>
        <v/>
      </c>
      <c r="V1802" s="215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7" t="str">
        <f t="shared" si="146"/>
        <v/>
      </c>
      <c r="V1803" s="215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7" t="str">
        <f t="shared" si="146"/>
        <v/>
      </c>
      <c r="V1804" s="215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7" t="str">
        <f t="shared" si="146"/>
        <v/>
      </c>
      <c r="V1805" s="215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7" t="str">
        <f t="shared" si="146"/>
        <v/>
      </c>
      <c r="V1806" s="215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7" t="str">
        <f t="shared" si="146"/>
        <v/>
      </c>
      <c r="V1807" s="215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7" t="str">
        <f t="shared" si="146"/>
        <v/>
      </c>
      <c r="V1808" s="215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7" t="str">
        <f t="shared" si="146"/>
        <v/>
      </c>
      <c r="V1809" s="215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7" t="str">
        <f t="shared" si="146"/>
        <v/>
      </c>
      <c r="V1810" s="215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7" t="str">
        <f t="shared" si="146"/>
        <v/>
      </c>
      <c r="V1811" s="215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7" t="str">
        <f t="shared" si="146"/>
        <v/>
      </c>
      <c r="V1812" s="215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7" t="str">
        <f t="shared" si="146"/>
        <v/>
      </c>
      <c r="V1813" s="215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7" t="str">
        <f t="shared" si="146"/>
        <v/>
      </c>
      <c r="V1814" s="215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7" t="str">
        <f t="shared" si="146"/>
        <v/>
      </c>
      <c r="V1815" s="215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7" t="str">
        <f t="shared" si="146"/>
        <v/>
      </c>
      <c r="V1816" s="215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7" t="str">
        <f t="shared" si="146"/>
        <v/>
      </c>
      <c r="V1817" s="215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7" t="str">
        <f t="shared" si="146"/>
        <v/>
      </c>
      <c r="V1818" s="215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7" t="str">
        <f t="shared" si="146"/>
        <v/>
      </c>
      <c r="V1819" s="215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7" t="str">
        <f t="shared" si="146"/>
        <v/>
      </c>
      <c r="V1820" s="215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7" t="str">
        <f t="shared" si="146"/>
        <v/>
      </c>
      <c r="V1821" s="215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7" t="str">
        <f t="shared" si="146"/>
        <v/>
      </c>
      <c r="V1822" s="215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7" t="str">
        <f t="shared" si="146"/>
        <v/>
      </c>
      <c r="V1823" s="215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7" t="str">
        <f t="shared" si="146"/>
        <v/>
      </c>
      <c r="V1824" s="215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7" t="str">
        <f t="shared" si="146"/>
        <v/>
      </c>
      <c r="V1825" s="215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7" t="str">
        <f t="shared" si="146"/>
        <v/>
      </c>
      <c r="V1826" s="215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7" t="str">
        <f t="shared" si="146"/>
        <v/>
      </c>
      <c r="V1827" s="215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7" t="str">
        <f t="shared" si="146"/>
        <v/>
      </c>
      <c r="V1828" s="215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7" t="str">
        <f t="shared" si="146"/>
        <v/>
      </c>
      <c r="V1829" s="215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7" t="str">
        <f t="shared" si="146"/>
        <v/>
      </c>
      <c r="V1830" s="215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7" t="str">
        <f t="shared" si="146"/>
        <v/>
      </c>
      <c r="V1831" s="215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7" t="str">
        <f t="shared" si="146"/>
        <v/>
      </c>
      <c r="V1832" s="215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7" t="str">
        <f t="shared" si="146"/>
        <v/>
      </c>
      <c r="V1833" s="215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7" t="str">
        <f t="shared" si="146"/>
        <v/>
      </c>
      <c r="V1834" s="215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7" t="str">
        <f t="shared" si="146"/>
        <v/>
      </c>
      <c r="V1835" s="215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7" t="str">
        <f t="shared" si="146"/>
        <v/>
      </c>
      <c r="V1836" s="215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7" t="str">
        <f t="shared" si="146"/>
        <v/>
      </c>
      <c r="V1837" s="215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7" t="str">
        <f t="shared" si="146"/>
        <v/>
      </c>
      <c r="V1838" s="215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7" t="str">
        <f t="shared" si="146"/>
        <v/>
      </c>
      <c r="V1839" s="215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7" t="str">
        <f t="shared" si="146"/>
        <v/>
      </c>
      <c r="V1840" s="215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7" t="str">
        <f t="shared" si="146"/>
        <v/>
      </c>
      <c r="V1841" s="215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7" t="str">
        <f t="shared" si="146"/>
        <v/>
      </c>
      <c r="V1842" s="215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7" t="str">
        <f t="shared" si="146"/>
        <v/>
      </c>
      <c r="V1843" s="215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7" t="str">
        <f t="shared" si="146"/>
        <v/>
      </c>
      <c r="V1844" s="215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7" t="str">
        <f t="shared" si="146"/>
        <v/>
      </c>
      <c r="V1845" s="215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7" t="str">
        <f t="shared" si="146"/>
        <v/>
      </c>
      <c r="V1846" s="215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7" t="str">
        <f t="shared" si="146"/>
        <v/>
      </c>
      <c r="V1847" s="215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7" t="str">
        <f t="shared" si="146"/>
        <v/>
      </c>
      <c r="V1848" s="215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7" t="str">
        <f t="shared" si="146"/>
        <v/>
      </c>
      <c r="V1849" s="215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7" t="str">
        <f t="shared" si="146"/>
        <v/>
      </c>
      <c r="V1850" s="215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7" t="str">
        <f t="shared" si="146"/>
        <v/>
      </c>
      <c r="V1851" s="215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7" t="str">
        <f t="shared" si="146"/>
        <v/>
      </c>
      <c r="V1852" s="215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7" t="str">
        <f t="shared" si="146"/>
        <v/>
      </c>
      <c r="V1853" s="215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7" t="str">
        <f t="shared" si="146"/>
        <v/>
      </c>
      <c r="V1854" s="215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7" t="str">
        <f t="shared" si="146"/>
        <v/>
      </c>
      <c r="V1855" s="215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7" t="str">
        <f t="shared" si="146"/>
        <v/>
      </c>
      <c r="V1856" s="215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7" t="str">
        <f t="shared" si="146"/>
        <v/>
      </c>
      <c r="V1857" s="215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7" t="str">
        <f t="shared" ref="U1858:U1921" si="151">IF(OR($D1858="",$H1858=""),"",ROUND($D1858+$H1858,2))</f>
        <v/>
      </c>
      <c r="V1858" s="215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7" t="str">
        <f t="shared" si="151"/>
        <v/>
      </c>
      <c r="V1859" s="215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7" t="str">
        <f t="shared" si="151"/>
        <v/>
      </c>
      <c r="V1860" s="215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7" t="str">
        <f t="shared" si="151"/>
        <v/>
      </c>
      <c r="V1861" s="215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7" t="str">
        <f t="shared" si="151"/>
        <v/>
      </c>
      <c r="V1862" s="215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7" t="str">
        <f t="shared" si="151"/>
        <v/>
      </c>
      <c r="V1863" s="215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7" t="str">
        <f t="shared" si="151"/>
        <v/>
      </c>
      <c r="V1864" s="215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7" t="str">
        <f t="shared" si="151"/>
        <v/>
      </c>
      <c r="V1865" s="215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7" t="str">
        <f t="shared" si="151"/>
        <v/>
      </c>
      <c r="V1866" s="215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7" t="str">
        <f t="shared" si="151"/>
        <v/>
      </c>
      <c r="V1867" s="215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7" t="str">
        <f t="shared" si="151"/>
        <v/>
      </c>
      <c r="V1868" s="215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7" t="str">
        <f t="shared" si="151"/>
        <v/>
      </c>
      <c r="V1869" s="215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7" t="str">
        <f t="shared" si="151"/>
        <v/>
      </c>
      <c r="V1870" s="215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7" t="str">
        <f t="shared" si="151"/>
        <v/>
      </c>
      <c r="V1871" s="215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7" t="str">
        <f t="shared" si="151"/>
        <v/>
      </c>
      <c r="V1872" s="215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7" t="str">
        <f t="shared" si="151"/>
        <v/>
      </c>
      <c r="V1873" s="215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7" t="str">
        <f t="shared" si="151"/>
        <v/>
      </c>
      <c r="V1874" s="215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7" t="str">
        <f t="shared" si="151"/>
        <v/>
      </c>
      <c r="V1875" s="215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7" t="str">
        <f t="shared" si="151"/>
        <v/>
      </c>
      <c r="V1876" s="215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7" t="str">
        <f t="shared" si="151"/>
        <v/>
      </c>
      <c r="V1877" s="215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7" t="str">
        <f t="shared" si="151"/>
        <v/>
      </c>
      <c r="V1878" s="215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7" t="str">
        <f t="shared" si="151"/>
        <v/>
      </c>
      <c r="V1879" s="215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7" t="str">
        <f t="shared" si="151"/>
        <v/>
      </c>
      <c r="V1880" s="215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7" t="str">
        <f t="shared" si="151"/>
        <v/>
      </c>
      <c r="V1881" s="215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7" t="str">
        <f t="shared" si="151"/>
        <v/>
      </c>
      <c r="V1882" s="215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7" t="str">
        <f t="shared" si="151"/>
        <v/>
      </c>
      <c r="V1883" s="215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7" t="str">
        <f t="shared" si="151"/>
        <v/>
      </c>
      <c r="V1884" s="215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7" t="str">
        <f t="shared" si="151"/>
        <v/>
      </c>
      <c r="V1885" s="215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7" t="str">
        <f t="shared" si="151"/>
        <v/>
      </c>
      <c r="V1886" s="215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7" t="str">
        <f t="shared" si="151"/>
        <v/>
      </c>
      <c r="V1887" s="215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7" t="str">
        <f t="shared" si="151"/>
        <v/>
      </c>
      <c r="V1888" s="215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7" t="str">
        <f t="shared" si="151"/>
        <v/>
      </c>
      <c r="V1889" s="215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7" t="str">
        <f t="shared" si="151"/>
        <v/>
      </c>
      <c r="V1890" s="215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7" t="str">
        <f t="shared" si="151"/>
        <v/>
      </c>
      <c r="V1891" s="215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7" t="str">
        <f t="shared" si="151"/>
        <v/>
      </c>
      <c r="V1892" s="215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7" t="str">
        <f t="shared" si="151"/>
        <v/>
      </c>
      <c r="V1893" s="215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7" t="str">
        <f t="shared" si="151"/>
        <v/>
      </c>
      <c r="V1894" s="215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7" t="str">
        <f t="shared" si="151"/>
        <v/>
      </c>
      <c r="V1895" s="215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7" t="str">
        <f t="shared" si="151"/>
        <v/>
      </c>
      <c r="V1896" s="215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7" t="str">
        <f t="shared" si="151"/>
        <v/>
      </c>
      <c r="V1897" s="215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7" t="str">
        <f t="shared" si="151"/>
        <v/>
      </c>
      <c r="V1898" s="215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7" t="str">
        <f t="shared" si="151"/>
        <v/>
      </c>
      <c r="V1899" s="215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7" t="str">
        <f t="shared" si="151"/>
        <v/>
      </c>
      <c r="V1900" s="215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7" t="str">
        <f t="shared" si="151"/>
        <v/>
      </c>
      <c r="V1901" s="215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7" t="str">
        <f t="shared" si="151"/>
        <v/>
      </c>
      <c r="V1902" s="215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7" t="str">
        <f t="shared" si="151"/>
        <v/>
      </c>
      <c r="V1903" s="215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7" t="str">
        <f t="shared" si="151"/>
        <v/>
      </c>
      <c r="V1904" s="215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7" t="str">
        <f t="shared" si="151"/>
        <v/>
      </c>
      <c r="V1905" s="215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7" t="str">
        <f t="shared" si="151"/>
        <v/>
      </c>
      <c r="V1906" s="215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7" t="str">
        <f t="shared" si="151"/>
        <v/>
      </c>
      <c r="V1907" s="215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7" t="str">
        <f t="shared" si="151"/>
        <v/>
      </c>
      <c r="V1908" s="215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7" t="str">
        <f t="shared" si="151"/>
        <v/>
      </c>
      <c r="V1909" s="215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7" t="str">
        <f t="shared" si="151"/>
        <v/>
      </c>
      <c r="V1910" s="215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7" t="str">
        <f t="shared" si="151"/>
        <v/>
      </c>
      <c r="V1911" s="215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7" t="str">
        <f t="shared" si="151"/>
        <v/>
      </c>
      <c r="V1912" s="215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7" t="str">
        <f t="shared" si="151"/>
        <v/>
      </c>
      <c r="V1913" s="215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7" t="str">
        <f t="shared" si="151"/>
        <v/>
      </c>
      <c r="V1914" s="215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7" t="str">
        <f t="shared" si="151"/>
        <v/>
      </c>
      <c r="V1915" s="215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7" t="str">
        <f t="shared" si="151"/>
        <v/>
      </c>
      <c r="V1916" s="215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7" t="str">
        <f t="shared" si="151"/>
        <v/>
      </c>
      <c r="V1917" s="215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7" t="str">
        <f t="shared" si="151"/>
        <v/>
      </c>
      <c r="V1918" s="215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7" t="str">
        <f t="shared" si="151"/>
        <v/>
      </c>
      <c r="V1919" s="215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7" t="str">
        <f t="shared" si="151"/>
        <v/>
      </c>
      <c r="V1920" s="215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7" t="str">
        <f t="shared" si="151"/>
        <v/>
      </c>
      <c r="V1921" s="215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7" t="str">
        <f t="shared" ref="U1922:U1985" si="156">IF(OR($D1922="",$H1922=""),"",ROUND($D1922+$H1922,2))</f>
        <v/>
      </c>
      <c r="V1922" s="215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7" t="str">
        <f t="shared" si="156"/>
        <v/>
      </c>
      <c r="V1923" s="215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7" t="str">
        <f t="shared" si="156"/>
        <v/>
      </c>
      <c r="V1924" s="215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7" t="str">
        <f t="shared" si="156"/>
        <v/>
      </c>
      <c r="V1925" s="215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7" t="str">
        <f t="shared" si="156"/>
        <v/>
      </c>
      <c r="V1926" s="215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7" t="str">
        <f t="shared" si="156"/>
        <v/>
      </c>
      <c r="V1927" s="215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7" t="str">
        <f t="shared" si="156"/>
        <v/>
      </c>
      <c r="V1928" s="215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7" t="str">
        <f t="shared" si="156"/>
        <v/>
      </c>
      <c r="V1929" s="215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7" t="str">
        <f t="shared" si="156"/>
        <v/>
      </c>
      <c r="V1930" s="215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7" t="str">
        <f t="shared" si="156"/>
        <v/>
      </c>
      <c r="V1931" s="215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7" t="str">
        <f t="shared" si="156"/>
        <v/>
      </c>
      <c r="V1932" s="215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7" t="str">
        <f t="shared" si="156"/>
        <v/>
      </c>
      <c r="V1933" s="215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7" t="str">
        <f t="shared" si="156"/>
        <v/>
      </c>
      <c r="V1934" s="215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7" t="str">
        <f t="shared" si="156"/>
        <v/>
      </c>
      <c r="V1935" s="215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7" t="str">
        <f t="shared" si="156"/>
        <v/>
      </c>
      <c r="V1936" s="215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7" t="str">
        <f t="shared" si="156"/>
        <v/>
      </c>
      <c r="V1937" s="215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7" t="str">
        <f t="shared" si="156"/>
        <v/>
      </c>
      <c r="V1938" s="215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7" t="str">
        <f t="shared" si="156"/>
        <v/>
      </c>
      <c r="V1939" s="215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7" t="str">
        <f t="shared" si="156"/>
        <v/>
      </c>
      <c r="V1940" s="215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7" t="str">
        <f t="shared" si="156"/>
        <v/>
      </c>
      <c r="V1941" s="215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7" t="str">
        <f t="shared" si="156"/>
        <v/>
      </c>
      <c r="V1942" s="215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7" t="str">
        <f t="shared" si="156"/>
        <v/>
      </c>
      <c r="V1943" s="215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7" t="str">
        <f t="shared" si="156"/>
        <v/>
      </c>
      <c r="V1944" s="215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7" t="str">
        <f t="shared" si="156"/>
        <v/>
      </c>
      <c r="V1945" s="215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7" t="str">
        <f t="shared" si="156"/>
        <v/>
      </c>
      <c r="V1946" s="215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7" t="str">
        <f t="shared" si="156"/>
        <v/>
      </c>
      <c r="V1947" s="215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7" t="str">
        <f t="shared" si="156"/>
        <v/>
      </c>
      <c r="V1948" s="215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7" t="str">
        <f t="shared" si="156"/>
        <v/>
      </c>
      <c r="V1949" s="215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7" t="str">
        <f t="shared" si="156"/>
        <v/>
      </c>
      <c r="V1950" s="215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7" t="str">
        <f t="shared" si="156"/>
        <v/>
      </c>
      <c r="V1951" s="215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7" t="str">
        <f t="shared" si="156"/>
        <v/>
      </c>
      <c r="V1952" s="215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7" t="str">
        <f t="shared" si="156"/>
        <v/>
      </c>
      <c r="V1953" s="215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7" t="str">
        <f t="shared" si="156"/>
        <v/>
      </c>
      <c r="V1954" s="215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7" t="str">
        <f t="shared" si="156"/>
        <v/>
      </c>
      <c r="V1955" s="215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7" t="str">
        <f t="shared" si="156"/>
        <v/>
      </c>
      <c r="V1956" s="215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7" t="str">
        <f t="shared" si="156"/>
        <v/>
      </c>
      <c r="V1957" s="215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7" t="str">
        <f t="shared" si="156"/>
        <v/>
      </c>
      <c r="V1958" s="215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7" t="str">
        <f t="shared" si="156"/>
        <v/>
      </c>
      <c r="V1959" s="215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7" t="str">
        <f t="shared" si="156"/>
        <v/>
      </c>
      <c r="V1960" s="215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7" t="str">
        <f t="shared" si="156"/>
        <v/>
      </c>
      <c r="V1961" s="215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7" t="str">
        <f t="shared" si="156"/>
        <v/>
      </c>
      <c r="V1962" s="215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7" t="str">
        <f t="shared" si="156"/>
        <v/>
      </c>
      <c r="V1963" s="215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7" t="str">
        <f t="shared" si="156"/>
        <v/>
      </c>
      <c r="V1964" s="215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7" t="str">
        <f t="shared" si="156"/>
        <v/>
      </c>
      <c r="V1965" s="215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7" t="str">
        <f t="shared" si="156"/>
        <v/>
      </c>
      <c r="V1966" s="215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7" t="str">
        <f t="shared" si="156"/>
        <v/>
      </c>
      <c r="V1967" s="215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7" t="str">
        <f t="shared" si="156"/>
        <v/>
      </c>
      <c r="V1968" s="215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7" t="str">
        <f t="shared" si="156"/>
        <v/>
      </c>
      <c r="V1969" s="215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7" t="str">
        <f t="shared" si="156"/>
        <v/>
      </c>
      <c r="V1970" s="215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7" t="str">
        <f t="shared" si="156"/>
        <v/>
      </c>
      <c r="V1971" s="215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7" t="str">
        <f t="shared" si="156"/>
        <v/>
      </c>
      <c r="V1972" s="215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7" t="str">
        <f t="shared" si="156"/>
        <v/>
      </c>
      <c r="V1973" s="215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7" t="str">
        <f t="shared" si="156"/>
        <v/>
      </c>
      <c r="V1974" s="215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7" t="str">
        <f t="shared" si="156"/>
        <v/>
      </c>
      <c r="V1975" s="215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7" t="str">
        <f t="shared" si="156"/>
        <v/>
      </c>
      <c r="V1976" s="215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7" t="str">
        <f t="shared" si="156"/>
        <v/>
      </c>
      <c r="V1977" s="215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7" t="str">
        <f t="shared" si="156"/>
        <v/>
      </c>
      <c r="V1978" s="215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7" t="str">
        <f t="shared" si="156"/>
        <v/>
      </c>
      <c r="V1979" s="215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7" t="str">
        <f t="shared" si="156"/>
        <v/>
      </c>
      <c r="V1980" s="215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7" t="str">
        <f t="shared" si="156"/>
        <v/>
      </c>
      <c r="V1981" s="215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7" t="str">
        <f t="shared" si="156"/>
        <v/>
      </c>
      <c r="V1982" s="215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7" t="str">
        <f t="shared" si="156"/>
        <v/>
      </c>
      <c r="V1983" s="215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7" t="str">
        <f t="shared" si="156"/>
        <v/>
      </c>
      <c r="V1984" s="215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7" t="str">
        <f t="shared" si="156"/>
        <v/>
      </c>
      <c r="V1985" s="215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7" t="str">
        <f t="shared" ref="U1986:U2049" si="161">IF(OR($D1986="",$H1986=""),"",ROUND($D1986+$H1986,2))</f>
        <v/>
      </c>
      <c r="V1986" s="215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7" t="str">
        <f t="shared" si="161"/>
        <v/>
      </c>
      <c r="V1987" s="215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7" t="str">
        <f t="shared" si="161"/>
        <v/>
      </c>
      <c r="V1988" s="215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7" t="str">
        <f t="shared" si="161"/>
        <v/>
      </c>
      <c r="V1989" s="215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7" t="str">
        <f t="shared" si="161"/>
        <v/>
      </c>
      <c r="V1990" s="215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7" t="str">
        <f t="shared" si="161"/>
        <v/>
      </c>
      <c r="V1991" s="215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7" t="str">
        <f t="shared" si="161"/>
        <v/>
      </c>
      <c r="V1992" s="215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7" t="str">
        <f t="shared" si="161"/>
        <v/>
      </c>
      <c r="V1993" s="215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7" t="str">
        <f t="shared" si="161"/>
        <v/>
      </c>
      <c r="V1994" s="215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7" t="str">
        <f t="shared" si="161"/>
        <v/>
      </c>
      <c r="V1995" s="215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7" t="str">
        <f t="shared" si="161"/>
        <v/>
      </c>
      <c r="V1996" s="215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7" t="str">
        <f t="shared" si="161"/>
        <v/>
      </c>
      <c r="V1997" s="215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7" t="str">
        <f t="shared" si="161"/>
        <v/>
      </c>
      <c r="V1998" s="215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7" t="str">
        <f t="shared" si="161"/>
        <v/>
      </c>
      <c r="V1999" s="215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7" t="str">
        <f t="shared" si="161"/>
        <v/>
      </c>
      <c r="V2000" s="215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7" t="str">
        <f t="shared" si="161"/>
        <v/>
      </c>
      <c r="V2001" s="215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7" t="str">
        <f t="shared" si="161"/>
        <v/>
      </c>
      <c r="V2002" s="215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7" t="str">
        <f t="shared" si="161"/>
        <v/>
      </c>
      <c r="V2003" s="215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7" t="str">
        <f t="shared" si="161"/>
        <v/>
      </c>
      <c r="V2004" s="215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7" t="str">
        <f t="shared" si="161"/>
        <v/>
      </c>
      <c r="V2005" s="215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7" t="str">
        <f t="shared" si="161"/>
        <v/>
      </c>
      <c r="V2006" s="215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7" t="str">
        <f t="shared" si="161"/>
        <v/>
      </c>
      <c r="V2007" s="215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7" t="str">
        <f t="shared" si="161"/>
        <v/>
      </c>
      <c r="V2008" s="215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7" t="str">
        <f t="shared" si="161"/>
        <v/>
      </c>
      <c r="V2009" s="215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7" t="str">
        <f t="shared" si="161"/>
        <v/>
      </c>
      <c r="V2010" s="215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7" t="str">
        <f t="shared" si="161"/>
        <v/>
      </c>
      <c r="V2011" s="215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7" t="str">
        <f t="shared" si="161"/>
        <v/>
      </c>
      <c r="V2012" s="215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7" t="str">
        <f t="shared" si="161"/>
        <v/>
      </c>
      <c r="V2013" s="215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7" t="str">
        <f t="shared" si="161"/>
        <v/>
      </c>
      <c r="V2014" s="215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7" t="str">
        <f t="shared" si="161"/>
        <v/>
      </c>
      <c r="V2015" s="215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7" t="str">
        <f t="shared" si="161"/>
        <v/>
      </c>
      <c r="V2016" s="215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7" t="str">
        <f t="shared" si="161"/>
        <v/>
      </c>
      <c r="V2017" s="215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7" t="str">
        <f t="shared" si="161"/>
        <v/>
      </c>
      <c r="V2018" s="215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7" t="str">
        <f t="shared" si="161"/>
        <v/>
      </c>
      <c r="V2019" s="215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7" t="str">
        <f t="shared" si="161"/>
        <v/>
      </c>
      <c r="V2020" s="215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7" t="str">
        <f t="shared" si="161"/>
        <v/>
      </c>
      <c r="V2021" s="215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7" t="str">
        <f t="shared" si="161"/>
        <v/>
      </c>
      <c r="V2022" s="215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7" t="str">
        <f t="shared" si="161"/>
        <v/>
      </c>
      <c r="V2023" s="215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7" t="str">
        <f t="shared" si="161"/>
        <v/>
      </c>
      <c r="V2024" s="215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7" t="str">
        <f t="shared" si="161"/>
        <v/>
      </c>
      <c r="V2025" s="215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7" t="str">
        <f t="shared" si="161"/>
        <v/>
      </c>
      <c r="V2026" s="215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7" t="str">
        <f t="shared" si="161"/>
        <v/>
      </c>
      <c r="V2027" s="215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7" t="str">
        <f t="shared" si="161"/>
        <v/>
      </c>
      <c r="V2028" s="215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7" t="str">
        <f t="shared" si="161"/>
        <v/>
      </c>
      <c r="V2029" s="215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7" t="str">
        <f t="shared" si="161"/>
        <v/>
      </c>
      <c r="V2030" s="215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7" t="str">
        <f t="shared" si="161"/>
        <v/>
      </c>
      <c r="V2031" s="215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7" t="str">
        <f t="shared" si="161"/>
        <v/>
      </c>
      <c r="V2032" s="215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7" t="str">
        <f t="shared" si="161"/>
        <v/>
      </c>
      <c r="V2033" s="215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7" t="str">
        <f t="shared" si="161"/>
        <v/>
      </c>
      <c r="V2034" s="215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7" t="str">
        <f t="shared" si="161"/>
        <v/>
      </c>
      <c r="V2035" s="215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7" t="str">
        <f t="shared" si="161"/>
        <v/>
      </c>
      <c r="V2036" s="215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7" t="str">
        <f t="shared" si="161"/>
        <v/>
      </c>
      <c r="V2037" s="215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7" t="str">
        <f t="shared" si="161"/>
        <v/>
      </c>
      <c r="V2038" s="215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7" t="str">
        <f t="shared" si="161"/>
        <v/>
      </c>
      <c r="V2039" s="215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7" t="str">
        <f t="shared" si="161"/>
        <v/>
      </c>
      <c r="V2040" s="215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7" t="str">
        <f t="shared" si="161"/>
        <v/>
      </c>
      <c r="V2041" s="215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7" t="str">
        <f t="shared" si="161"/>
        <v/>
      </c>
      <c r="V2042" s="215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7" t="str">
        <f t="shared" si="161"/>
        <v/>
      </c>
      <c r="V2043" s="215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7" t="str">
        <f t="shared" si="161"/>
        <v/>
      </c>
      <c r="V2044" s="215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7" t="str">
        <f t="shared" si="161"/>
        <v/>
      </c>
      <c r="V2045" s="215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7" t="str">
        <f t="shared" si="161"/>
        <v/>
      </c>
      <c r="V2046" s="215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7" t="str">
        <f t="shared" si="161"/>
        <v/>
      </c>
      <c r="V2047" s="215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7" t="str">
        <f t="shared" si="161"/>
        <v/>
      </c>
      <c r="V2048" s="215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7" t="str">
        <f t="shared" si="161"/>
        <v/>
      </c>
      <c r="V2049" s="215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7" t="str">
        <f t="shared" ref="U2050:U2113" si="166">IF(OR($D2050="",$H2050=""),"",ROUND($D2050+$H2050,2))</f>
        <v/>
      </c>
      <c r="V2050" s="215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7" t="str">
        <f t="shared" si="166"/>
        <v/>
      </c>
      <c r="V2051" s="215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7" t="str">
        <f t="shared" si="166"/>
        <v/>
      </c>
      <c r="V2052" s="215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7" t="str">
        <f t="shared" si="166"/>
        <v/>
      </c>
      <c r="V2053" s="215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7" t="str">
        <f t="shared" si="166"/>
        <v/>
      </c>
      <c r="V2054" s="215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7" t="str">
        <f t="shared" si="166"/>
        <v/>
      </c>
      <c r="V2055" s="215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7" t="str">
        <f t="shared" si="166"/>
        <v/>
      </c>
      <c r="V2056" s="215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7" t="str">
        <f t="shared" si="166"/>
        <v/>
      </c>
      <c r="V2057" s="215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7" t="str">
        <f t="shared" si="166"/>
        <v/>
      </c>
      <c r="V2058" s="215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7" t="str">
        <f t="shared" si="166"/>
        <v/>
      </c>
      <c r="V2059" s="215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7" t="str">
        <f t="shared" si="166"/>
        <v/>
      </c>
      <c r="V2060" s="215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7" t="str">
        <f t="shared" si="166"/>
        <v/>
      </c>
      <c r="V2061" s="215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7" t="str">
        <f t="shared" si="166"/>
        <v/>
      </c>
      <c r="V2062" s="215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7" t="str">
        <f t="shared" si="166"/>
        <v/>
      </c>
      <c r="V2063" s="215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7" t="str">
        <f t="shared" si="166"/>
        <v/>
      </c>
      <c r="V2064" s="215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7" t="str">
        <f t="shared" si="166"/>
        <v/>
      </c>
      <c r="V2065" s="215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7" t="str">
        <f t="shared" si="166"/>
        <v/>
      </c>
      <c r="V2066" s="215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7" t="str">
        <f t="shared" si="166"/>
        <v/>
      </c>
      <c r="V2067" s="215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7" t="str">
        <f t="shared" si="166"/>
        <v/>
      </c>
      <c r="V2068" s="215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7" t="str">
        <f t="shared" si="166"/>
        <v/>
      </c>
      <c r="V2069" s="215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7" t="str">
        <f t="shared" si="166"/>
        <v/>
      </c>
      <c r="V2070" s="215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7" t="str">
        <f t="shared" si="166"/>
        <v/>
      </c>
      <c r="V2071" s="215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7" t="str">
        <f t="shared" si="166"/>
        <v/>
      </c>
      <c r="V2072" s="215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7" t="str">
        <f t="shared" si="166"/>
        <v/>
      </c>
      <c r="V2073" s="215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7" t="str">
        <f t="shared" si="166"/>
        <v/>
      </c>
      <c r="V2074" s="215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7" t="str">
        <f t="shared" si="166"/>
        <v/>
      </c>
      <c r="V2075" s="215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7" t="str">
        <f t="shared" si="166"/>
        <v/>
      </c>
      <c r="V2076" s="215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7" t="str">
        <f t="shared" si="166"/>
        <v/>
      </c>
      <c r="V2077" s="215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7" t="str">
        <f t="shared" si="166"/>
        <v/>
      </c>
      <c r="V2078" s="215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7" t="str">
        <f t="shared" si="166"/>
        <v/>
      </c>
      <c r="V2079" s="215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7" t="str">
        <f t="shared" si="166"/>
        <v/>
      </c>
      <c r="V2080" s="215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7" t="str">
        <f t="shared" si="166"/>
        <v/>
      </c>
      <c r="V2081" s="215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7" t="str">
        <f t="shared" si="166"/>
        <v/>
      </c>
      <c r="V2082" s="215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7" t="str">
        <f t="shared" si="166"/>
        <v/>
      </c>
      <c r="V2083" s="215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7" t="str">
        <f t="shared" si="166"/>
        <v/>
      </c>
      <c r="V2084" s="215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7" t="str">
        <f t="shared" si="166"/>
        <v/>
      </c>
      <c r="V2085" s="215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7" t="str">
        <f t="shared" si="166"/>
        <v/>
      </c>
      <c r="V2086" s="215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7" t="str">
        <f t="shared" si="166"/>
        <v/>
      </c>
      <c r="V2087" s="215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7" t="str">
        <f t="shared" si="166"/>
        <v/>
      </c>
      <c r="V2088" s="215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7" t="str">
        <f t="shared" si="166"/>
        <v/>
      </c>
      <c r="V2089" s="215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7" t="str">
        <f t="shared" si="166"/>
        <v/>
      </c>
      <c r="V2090" s="215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7" t="str">
        <f t="shared" si="166"/>
        <v/>
      </c>
      <c r="V2091" s="215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7" t="str">
        <f t="shared" si="166"/>
        <v/>
      </c>
      <c r="V2092" s="215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7" t="str">
        <f t="shared" si="166"/>
        <v/>
      </c>
      <c r="V2093" s="215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7" t="str">
        <f t="shared" si="166"/>
        <v/>
      </c>
      <c r="V2094" s="215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7" t="str">
        <f t="shared" si="166"/>
        <v/>
      </c>
      <c r="V2095" s="215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7" t="str">
        <f t="shared" si="166"/>
        <v/>
      </c>
      <c r="V2096" s="215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7" t="str">
        <f t="shared" si="166"/>
        <v/>
      </c>
      <c r="V2097" s="215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7" t="str">
        <f t="shared" si="166"/>
        <v/>
      </c>
      <c r="V2098" s="215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7" t="str">
        <f t="shared" si="166"/>
        <v/>
      </c>
      <c r="V2099" s="215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7" t="str">
        <f t="shared" si="166"/>
        <v/>
      </c>
      <c r="V2100" s="215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7" t="str">
        <f t="shared" si="166"/>
        <v/>
      </c>
      <c r="V2101" s="215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7" t="str">
        <f t="shared" si="166"/>
        <v/>
      </c>
      <c r="V2102" s="215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7" t="str">
        <f t="shared" si="166"/>
        <v/>
      </c>
      <c r="V2103" s="215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7" t="str">
        <f t="shared" si="166"/>
        <v/>
      </c>
      <c r="V2104" s="215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7" t="str">
        <f t="shared" si="166"/>
        <v/>
      </c>
      <c r="V2105" s="215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7" t="str">
        <f t="shared" si="166"/>
        <v/>
      </c>
      <c r="V2106" s="215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7" t="str">
        <f t="shared" si="166"/>
        <v/>
      </c>
      <c r="V2107" s="215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7" t="str">
        <f t="shared" si="166"/>
        <v/>
      </c>
      <c r="V2108" s="215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7" t="str">
        <f t="shared" si="166"/>
        <v/>
      </c>
      <c r="V2109" s="215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7" t="str">
        <f t="shared" si="166"/>
        <v/>
      </c>
      <c r="V2110" s="215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7" t="str">
        <f t="shared" si="166"/>
        <v/>
      </c>
      <c r="V2111" s="215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7" t="str">
        <f t="shared" si="166"/>
        <v/>
      </c>
      <c r="V2112" s="215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7" t="str">
        <f t="shared" si="166"/>
        <v/>
      </c>
      <c r="V2113" s="215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7" t="str">
        <f t="shared" ref="U2114:U2177" si="171">IF(OR($D2114="",$H2114=""),"",ROUND($D2114+$H2114,2))</f>
        <v/>
      </c>
      <c r="V2114" s="215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7" t="str">
        <f t="shared" si="171"/>
        <v/>
      </c>
      <c r="V2115" s="215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7" t="str">
        <f t="shared" si="171"/>
        <v/>
      </c>
      <c r="V2116" s="215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7" t="str">
        <f t="shared" si="171"/>
        <v/>
      </c>
      <c r="V2117" s="215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7" t="str">
        <f t="shared" si="171"/>
        <v/>
      </c>
      <c r="V2118" s="215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7" t="str">
        <f t="shared" si="171"/>
        <v/>
      </c>
      <c r="V2119" s="215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7" t="str">
        <f t="shared" si="171"/>
        <v/>
      </c>
      <c r="V2120" s="215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7" t="str">
        <f t="shared" si="171"/>
        <v/>
      </c>
      <c r="V2121" s="215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7" t="str">
        <f t="shared" si="171"/>
        <v/>
      </c>
      <c r="V2122" s="215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7" t="str">
        <f t="shared" si="171"/>
        <v/>
      </c>
      <c r="V2123" s="215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7" t="str">
        <f t="shared" si="171"/>
        <v/>
      </c>
      <c r="V2124" s="215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7" t="str">
        <f t="shared" si="171"/>
        <v/>
      </c>
      <c r="V2125" s="215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7" t="str">
        <f t="shared" si="171"/>
        <v/>
      </c>
      <c r="V2126" s="215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7" t="str">
        <f t="shared" si="171"/>
        <v/>
      </c>
      <c r="V2127" s="215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7" t="str">
        <f t="shared" si="171"/>
        <v/>
      </c>
      <c r="V2128" s="215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7" t="str">
        <f t="shared" si="171"/>
        <v/>
      </c>
      <c r="V2129" s="215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7" t="str">
        <f t="shared" si="171"/>
        <v/>
      </c>
      <c r="V2130" s="215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7" t="str">
        <f t="shared" si="171"/>
        <v/>
      </c>
      <c r="V2131" s="215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7" t="str">
        <f t="shared" si="171"/>
        <v/>
      </c>
      <c r="V2132" s="215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7" t="str">
        <f t="shared" si="171"/>
        <v/>
      </c>
      <c r="V2133" s="215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7" t="str">
        <f t="shared" si="171"/>
        <v/>
      </c>
      <c r="V2134" s="215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7" t="str">
        <f t="shared" si="171"/>
        <v/>
      </c>
      <c r="V2135" s="215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7" t="str">
        <f t="shared" si="171"/>
        <v/>
      </c>
      <c r="V2136" s="215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7" t="str">
        <f t="shared" si="171"/>
        <v/>
      </c>
      <c r="V2137" s="215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7" t="str">
        <f t="shared" si="171"/>
        <v/>
      </c>
      <c r="V2138" s="215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7" t="str">
        <f t="shared" si="171"/>
        <v/>
      </c>
      <c r="V2139" s="215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7" t="str">
        <f t="shared" si="171"/>
        <v/>
      </c>
      <c r="V2140" s="215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7" t="str">
        <f t="shared" si="171"/>
        <v/>
      </c>
      <c r="V2141" s="215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7" t="str">
        <f t="shared" si="171"/>
        <v/>
      </c>
      <c r="V2142" s="215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7" t="str">
        <f t="shared" si="171"/>
        <v/>
      </c>
      <c r="V2143" s="215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7" t="str">
        <f t="shared" si="171"/>
        <v/>
      </c>
      <c r="V2144" s="215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7" t="str">
        <f t="shared" si="171"/>
        <v/>
      </c>
      <c r="V2145" s="215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7" t="str">
        <f t="shared" si="171"/>
        <v/>
      </c>
      <c r="V2146" s="215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7" t="str">
        <f t="shared" si="171"/>
        <v/>
      </c>
      <c r="V2147" s="215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7" t="str">
        <f t="shared" si="171"/>
        <v/>
      </c>
      <c r="V2148" s="215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7" t="str">
        <f t="shared" si="171"/>
        <v/>
      </c>
      <c r="V2149" s="215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7" t="str">
        <f t="shared" si="171"/>
        <v/>
      </c>
      <c r="V2150" s="215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7" t="str">
        <f t="shared" si="171"/>
        <v/>
      </c>
      <c r="V2151" s="215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7" t="str">
        <f t="shared" si="171"/>
        <v/>
      </c>
      <c r="V2152" s="215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7" t="str">
        <f t="shared" si="171"/>
        <v/>
      </c>
      <c r="V2153" s="215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7" t="str">
        <f t="shared" si="171"/>
        <v/>
      </c>
      <c r="V2154" s="215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7" t="str">
        <f t="shared" si="171"/>
        <v/>
      </c>
      <c r="V2155" s="215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7" t="str">
        <f t="shared" si="171"/>
        <v/>
      </c>
      <c r="V2156" s="215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7" t="str">
        <f t="shared" si="171"/>
        <v/>
      </c>
      <c r="V2157" s="215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7" t="str">
        <f t="shared" si="171"/>
        <v/>
      </c>
      <c r="V2158" s="215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7" t="str">
        <f t="shared" si="171"/>
        <v/>
      </c>
      <c r="V2159" s="215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7" t="str">
        <f t="shared" si="171"/>
        <v/>
      </c>
      <c r="V2160" s="215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7" t="str">
        <f t="shared" si="171"/>
        <v/>
      </c>
      <c r="V2161" s="215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7" t="str">
        <f t="shared" si="171"/>
        <v/>
      </c>
      <c r="V2162" s="215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7" t="str">
        <f t="shared" si="171"/>
        <v/>
      </c>
      <c r="V2163" s="215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7" t="str">
        <f t="shared" si="171"/>
        <v/>
      </c>
      <c r="V2164" s="215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7" t="str">
        <f t="shared" si="171"/>
        <v/>
      </c>
      <c r="V2165" s="215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7" t="str">
        <f t="shared" si="171"/>
        <v/>
      </c>
      <c r="V2166" s="215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7" t="str">
        <f t="shared" si="171"/>
        <v/>
      </c>
      <c r="V2167" s="215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7" t="str">
        <f t="shared" si="171"/>
        <v/>
      </c>
      <c r="V2168" s="215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7" t="str">
        <f t="shared" si="171"/>
        <v/>
      </c>
      <c r="V2169" s="215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7" t="str">
        <f t="shared" si="171"/>
        <v/>
      </c>
      <c r="V2170" s="215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7" t="str">
        <f t="shared" si="171"/>
        <v/>
      </c>
      <c r="V2171" s="215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7" t="str">
        <f t="shared" si="171"/>
        <v/>
      </c>
      <c r="V2172" s="215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7" t="str">
        <f t="shared" si="171"/>
        <v/>
      </c>
      <c r="V2173" s="215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7" t="str">
        <f t="shared" si="171"/>
        <v/>
      </c>
      <c r="V2174" s="215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7" t="str">
        <f t="shared" si="171"/>
        <v/>
      </c>
      <c r="V2175" s="215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7" t="str">
        <f t="shared" si="171"/>
        <v/>
      </c>
      <c r="V2176" s="215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7" t="str">
        <f t="shared" si="171"/>
        <v/>
      </c>
      <c r="V2177" s="215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7" t="str">
        <f t="shared" ref="U2178:U2241" si="176">IF(OR($D2178="",$H2178=""),"",ROUND($D2178+$H2178,2))</f>
        <v/>
      </c>
      <c r="V2178" s="215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7" t="str">
        <f t="shared" si="176"/>
        <v/>
      </c>
      <c r="V2179" s="215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7" t="str">
        <f t="shared" si="176"/>
        <v/>
      </c>
      <c r="V2180" s="215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7" t="str">
        <f t="shared" si="176"/>
        <v/>
      </c>
      <c r="V2181" s="215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7" t="str">
        <f t="shared" si="176"/>
        <v/>
      </c>
      <c r="V2182" s="215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7" t="str">
        <f t="shared" si="176"/>
        <v/>
      </c>
      <c r="V2183" s="215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7" t="str">
        <f t="shared" si="176"/>
        <v/>
      </c>
      <c r="V2184" s="215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7" t="str">
        <f t="shared" si="176"/>
        <v/>
      </c>
      <c r="V2185" s="215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7" t="str">
        <f t="shared" si="176"/>
        <v/>
      </c>
      <c r="V2186" s="215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7" t="str">
        <f t="shared" si="176"/>
        <v/>
      </c>
      <c r="V2187" s="215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7" t="str">
        <f t="shared" si="176"/>
        <v/>
      </c>
      <c r="V2188" s="215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7" t="str">
        <f t="shared" si="176"/>
        <v/>
      </c>
      <c r="V2189" s="215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7" t="str">
        <f t="shared" si="176"/>
        <v/>
      </c>
      <c r="V2190" s="215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7" t="str">
        <f t="shared" si="176"/>
        <v/>
      </c>
      <c r="V2191" s="215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7" t="str">
        <f t="shared" si="176"/>
        <v/>
      </c>
      <c r="V2192" s="215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7" t="str">
        <f t="shared" si="176"/>
        <v/>
      </c>
      <c r="V2193" s="215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7" t="str">
        <f t="shared" si="176"/>
        <v/>
      </c>
      <c r="V2194" s="215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7" t="str">
        <f t="shared" si="176"/>
        <v/>
      </c>
      <c r="V2195" s="215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7" t="str">
        <f t="shared" si="176"/>
        <v/>
      </c>
      <c r="V2196" s="215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7" t="str">
        <f t="shared" si="176"/>
        <v/>
      </c>
      <c r="V2197" s="215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7" t="str">
        <f t="shared" si="176"/>
        <v/>
      </c>
      <c r="V2198" s="215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7" t="str">
        <f t="shared" si="176"/>
        <v/>
      </c>
      <c r="V2199" s="215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7" t="str">
        <f t="shared" si="176"/>
        <v/>
      </c>
      <c r="V2200" s="215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7" t="str">
        <f t="shared" si="176"/>
        <v/>
      </c>
      <c r="V2201" s="215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7" t="str">
        <f t="shared" si="176"/>
        <v/>
      </c>
      <c r="V2202" s="215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7" t="str">
        <f t="shared" si="176"/>
        <v/>
      </c>
      <c r="V2203" s="215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7" t="str">
        <f t="shared" si="176"/>
        <v/>
      </c>
      <c r="V2204" s="215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7" t="str">
        <f t="shared" si="176"/>
        <v/>
      </c>
      <c r="V2205" s="215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7" t="str">
        <f t="shared" si="176"/>
        <v/>
      </c>
      <c r="V2206" s="215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7" t="str">
        <f t="shared" si="176"/>
        <v/>
      </c>
      <c r="V2207" s="215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7" t="str">
        <f t="shared" si="176"/>
        <v/>
      </c>
      <c r="V2208" s="215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7" t="str">
        <f t="shared" si="176"/>
        <v/>
      </c>
      <c r="V2209" s="215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7" t="str">
        <f t="shared" si="176"/>
        <v/>
      </c>
      <c r="V2210" s="215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7" t="str">
        <f t="shared" si="176"/>
        <v/>
      </c>
      <c r="V2211" s="215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7" t="str">
        <f t="shared" si="176"/>
        <v/>
      </c>
      <c r="V2212" s="215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7" t="str">
        <f t="shared" si="176"/>
        <v/>
      </c>
      <c r="V2213" s="215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7" t="str">
        <f t="shared" si="176"/>
        <v/>
      </c>
      <c r="V2214" s="215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7" t="str">
        <f t="shared" si="176"/>
        <v/>
      </c>
      <c r="V2215" s="215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7" t="str">
        <f t="shared" si="176"/>
        <v/>
      </c>
      <c r="V2216" s="215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7" t="str">
        <f t="shared" si="176"/>
        <v/>
      </c>
      <c r="V2217" s="215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7" t="str">
        <f t="shared" si="176"/>
        <v/>
      </c>
      <c r="V2218" s="215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7" t="str">
        <f t="shared" si="176"/>
        <v/>
      </c>
      <c r="V2219" s="215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7" t="str">
        <f t="shared" si="176"/>
        <v/>
      </c>
      <c r="V2220" s="215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7" t="str">
        <f t="shared" si="176"/>
        <v/>
      </c>
      <c r="V2221" s="215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7" t="str">
        <f t="shared" si="176"/>
        <v/>
      </c>
      <c r="V2222" s="215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7" t="str">
        <f t="shared" si="176"/>
        <v/>
      </c>
      <c r="V2223" s="215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7" t="str">
        <f t="shared" si="176"/>
        <v/>
      </c>
      <c r="V2224" s="215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7" t="str">
        <f t="shared" si="176"/>
        <v/>
      </c>
      <c r="V2225" s="215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7" t="str">
        <f t="shared" si="176"/>
        <v/>
      </c>
      <c r="V2226" s="215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7" t="str">
        <f t="shared" si="176"/>
        <v/>
      </c>
      <c r="V2227" s="215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7" t="str">
        <f t="shared" si="176"/>
        <v/>
      </c>
      <c r="V2228" s="215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7" t="str">
        <f t="shared" si="176"/>
        <v/>
      </c>
      <c r="V2229" s="215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7" t="str">
        <f t="shared" si="176"/>
        <v/>
      </c>
      <c r="V2230" s="215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7" t="str">
        <f t="shared" si="176"/>
        <v/>
      </c>
      <c r="V2231" s="215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7" t="str">
        <f t="shared" si="176"/>
        <v/>
      </c>
      <c r="V2232" s="215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7" t="str">
        <f t="shared" si="176"/>
        <v/>
      </c>
      <c r="V2233" s="215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7" t="str">
        <f t="shared" si="176"/>
        <v/>
      </c>
      <c r="V2234" s="215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7" t="str">
        <f t="shared" si="176"/>
        <v/>
      </c>
      <c r="V2235" s="215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7" t="str">
        <f t="shared" si="176"/>
        <v/>
      </c>
      <c r="V2236" s="215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7" t="str">
        <f t="shared" si="176"/>
        <v/>
      </c>
      <c r="V2237" s="215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7" t="str">
        <f t="shared" si="176"/>
        <v/>
      </c>
      <c r="V2238" s="215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7" t="str">
        <f t="shared" si="176"/>
        <v/>
      </c>
      <c r="V2239" s="215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7" t="str">
        <f t="shared" si="176"/>
        <v/>
      </c>
      <c r="V2240" s="215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7" t="str">
        <f t="shared" si="176"/>
        <v/>
      </c>
      <c r="V2241" s="215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7" t="str">
        <f t="shared" ref="U2242:U2305" si="181">IF(OR($D2242="",$H2242=""),"",ROUND($D2242+$H2242,2))</f>
        <v/>
      </c>
      <c r="V2242" s="215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7" t="str">
        <f t="shared" si="181"/>
        <v/>
      </c>
      <c r="V2243" s="215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7" t="str">
        <f t="shared" si="181"/>
        <v/>
      </c>
      <c r="V2244" s="215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7" t="str">
        <f t="shared" si="181"/>
        <v/>
      </c>
      <c r="V2245" s="215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7" t="str">
        <f t="shared" si="181"/>
        <v/>
      </c>
      <c r="V2246" s="215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7" t="str">
        <f t="shared" si="181"/>
        <v/>
      </c>
      <c r="V2247" s="215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7" t="str">
        <f t="shared" si="181"/>
        <v/>
      </c>
      <c r="V2248" s="215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7" t="str">
        <f t="shared" si="181"/>
        <v/>
      </c>
      <c r="V2249" s="215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7" t="str">
        <f t="shared" si="181"/>
        <v/>
      </c>
      <c r="V2250" s="215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7" t="str">
        <f t="shared" si="181"/>
        <v/>
      </c>
      <c r="V2251" s="215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7" t="str">
        <f t="shared" si="181"/>
        <v/>
      </c>
      <c r="V2252" s="215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7" t="str">
        <f t="shared" si="181"/>
        <v/>
      </c>
      <c r="V2253" s="215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7" t="str">
        <f t="shared" si="181"/>
        <v/>
      </c>
      <c r="V2254" s="215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7" t="str">
        <f t="shared" si="181"/>
        <v/>
      </c>
      <c r="V2255" s="215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7" t="str">
        <f t="shared" si="181"/>
        <v/>
      </c>
      <c r="V2256" s="215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7" t="str">
        <f t="shared" si="181"/>
        <v/>
      </c>
      <c r="V2257" s="215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7" t="str">
        <f t="shared" si="181"/>
        <v/>
      </c>
      <c r="V2258" s="215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7" t="str">
        <f t="shared" si="181"/>
        <v/>
      </c>
      <c r="V2259" s="215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7" t="str">
        <f t="shared" si="181"/>
        <v/>
      </c>
      <c r="V2260" s="215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7" t="str">
        <f t="shared" si="181"/>
        <v/>
      </c>
      <c r="V2261" s="215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7" t="str">
        <f t="shared" si="181"/>
        <v/>
      </c>
      <c r="V2262" s="215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7" t="str">
        <f t="shared" si="181"/>
        <v/>
      </c>
      <c r="V2263" s="215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7" t="str">
        <f t="shared" si="181"/>
        <v/>
      </c>
      <c r="V2264" s="215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7" t="str">
        <f t="shared" si="181"/>
        <v/>
      </c>
      <c r="V2265" s="215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7" t="str">
        <f t="shared" si="181"/>
        <v/>
      </c>
      <c r="V2266" s="215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7" t="str">
        <f t="shared" si="181"/>
        <v/>
      </c>
      <c r="V2267" s="215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7" t="str">
        <f t="shared" si="181"/>
        <v/>
      </c>
      <c r="V2268" s="215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7" t="str">
        <f t="shared" si="181"/>
        <v/>
      </c>
      <c r="V2269" s="215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7" t="str">
        <f t="shared" si="181"/>
        <v/>
      </c>
      <c r="V2270" s="215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7" t="str">
        <f t="shared" si="181"/>
        <v/>
      </c>
      <c r="V2271" s="215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7" t="str">
        <f t="shared" si="181"/>
        <v/>
      </c>
      <c r="V2272" s="215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7" t="str">
        <f t="shared" si="181"/>
        <v/>
      </c>
      <c r="V2273" s="215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7" t="str">
        <f t="shared" si="181"/>
        <v/>
      </c>
      <c r="V2274" s="215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7" t="str">
        <f t="shared" si="181"/>
        <v/>
      </c>
      <c r="V2275" s="215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7" t="str">
        <f t="shared" si="181"/>
        <v/>
      </c>
      <c r="V2276" s="215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7" t="str">
        <f t="shared" si="181"/>
        <v/>
      </c>
      <c r="V2277" s="215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7" t="str">
        <f t="shared" si="181"/>
        <v/>
      </c>
      <c r="V2278" s="215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7" t="str">
        <f t="shared" si="181"/>
        <v/>
      </c>
      <c r="V2279" s="215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7" t="str">
        <f t="shared" si="181"/>
        <v/>
      </c>
      <c r="V2280" s="215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7" t="str">
        <f t="shared" si="181"/>
        <v/>
      </c>
      <c r="V2281" s="215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7" t="str">
        <f t="shared" si="181"/>
        <v/>
      </c>
      <c r="V2282" s="215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7" t="str">
        <f t="shared" si="181"/>
        <v/>
      </c>
      <c r="V2283" s="215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7" t="str">
        <f t="shared" si="181"/>
        <v/>
      </c>
      <c r="V2284" s="215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7" t="str">
        <f t="shared" si="181"/>
        <v/>
      </c>
      <c r="V2285" s="215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7" t="str">
        <f t="shared" si="181"/>
        <v/>
      </c>
      <c r="V2286" s="215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7" t="str">
        <f t="shared" si="181"/>
        <v/>
      </c>
      <c r="V2287" s="215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7" t="str">
        <f t="shared" si="181"/>
        <v/>
      </c>
      <c r="V2288" s="215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7" t="str">
        <f t="shared" si="181"/>
        <v/>
      </c>
      <c r="V2289" s="215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7" t="str">
        <f t="shared" si="181"/>
        <v/>
      </c>
      <c r="V2290" s="215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7" t="str">
        <f t="shared" si="181"/>
        <v/>
      </c>
      <c r="V2291" s="215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7" t="str">
        <f t="shared" si="181"/>
        <v/>
      </c>
      <c r="V2292" s="215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7" t="str">
        <f t="shared" si="181"/>
        <v/>
      </c>
      <c r="V2293" s="215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7" t="str">
        <f t="shared" si="181"/>
        <v/>
      </c>
      <c r="V2294" s="215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7" t="str">
        <f t="shared" si="181"/>
        <v/>
      </c>
      <c r="V2295" s="215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7" t="str">
        <f t="shared" si="181"/>
        <v/>
      </c>
      <c r="V2296" s="215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7" t="str">
        <f t="shared" si="181"/>
        <v/>
      </c>
      <c r="V2297" s="215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7" t="str">
        <f t="shared" si="181"/>
        <v/>
      </c>
      <c r="V2298" s="215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7" t="str">
        <f t="shared" si="181"/>
        <v/>
      </c>
      <c r="V2299" s="215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7" t="str">
        <f t="shared" si="181"/>
        <v/>
      </c>
      <c r="V2300" s="215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7" t="str">
        <f t="shared" si="181"/>
        <v/>
      </c>
      <c r="V2301" s="215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7" t="str">
        <f t="shared" si="181"/>
        <v/>
      </c>
      <c r="V2302" s="215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7" t="str">
        <f t="shared" si="181"/>
        <v/>
      </c>
      <c r="V2303" s="215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7" t="str">
        <f t="shared" si="181"/>
        <v/>
      </c>
      <c r="V2304" s="215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7" t="str">
        <f t="shared" si="181"/>
        <v/>
      </c>
      <c r="V2305" s="215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7" t="str">
        <f t="shared" ref="U2306:U2369" si="186">IF(OR($D2306="",$H2306=""),"",ROUND($D2306+$H2306,2))</f>
        <v/>
      </c>
      <c r="V2306" s="215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7" t="str">
        <f t="shared" si="186"/>
        <v/>
      </c>
      <c r="V2307" s="215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7" t="str">
        <f t="shared" si="186"/>
        <v/>
      </c>
      <c r="V2308" s="215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7" t="str">
        <f t="shared" si="186"/>
        <v/>
      </c>
      <c r="V2309" s="215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7" t="str">
        <f t="shared" si="186"/>
        <v/>
      </c>
      <c r="V2310" s="215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7" t="str">
        <f t="shared" si="186"/>
        <v/>
      </c>
      <c r="V2311" s="215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7" t="str">
        <f t="shared" si="186"/>
        <v/>
      </c>
      <c r="V2312" s="215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7" t="str">
        <f t="shared" si="186"/>
        <v/>
      </c>
      <c r="V2313" s="215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7" t="str">
        <f t="shared" si="186"/>
        <v/>
      </c>
      <c r="V2314" s="215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7" t="str">
        <f t="shared" si="186"/>
        <v/>
      </c>
      <c r="V2315" s="215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7" t="str">
        <f t="shared" si="186"/>
        <v/>
      </c>
      <c r="V2316" s="215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7" t="str">
        <f t="shared" si="186"/>
        <v/>
      </c>
      <c r="V2317" s="215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7" t="str">
        <f t="shared" si="186"/>
        <v/>
      </c>
      <c r="V2318" s="215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7" t="str">
        <f t="shared" si="186"/>
        <v/>
      </c>
      <c r="V2319" s="215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7" t="str">
        <f t="shared" si="186"/>
        <v/>
      </c>
      <c r="V2320" s="215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7" t="str">
        <f t="shared" si="186"/>
        <v/>
      </c>
      <c r="V2321" s="215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7" t="str">
        <f t="shared" si="186"/>
        <v/>
      </c>
      <c r="V2322" s="215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7" t="str">
        <f t="shared" si="186"/>
        <v/>
      </c>
      <c r="V2323" s="215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7" t="str">
        <f t="shared" si="186"/>
        <v/>
      </c>
      <c r="V2324" s="215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7" t="str">
        <f t="shared" si="186"/>
        <v/>
      </c>
      <c r="V2325" s="215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7" t="str">
        <f t="shared" si="186"/>
        <v/>
      </c>
      <c r="V2326" s="215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7" t="str">
        <f t="shared" si="186"/>
        <v/>
      </c>
      <c r="V2327" s="215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7" t="str">
        <f t="shared" si="186"/>
        <v/>
      </c>
      <c r="V2328" s="215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7" t="str">
        <f t="shared" si="186"/>
        <v/>
      </c>
      <c r="V2329" s="215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7" t="str">
        <f t="shared" si="186"/>
        <v/>
      </c>
      <c r="V2330" s="215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7" t="str">
        <f t="shared" si="186"/>
        <v/>
      </c>
      <c r="V2331" s="215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7" t="str">
        <f t="shared" si="186"/>
        <v/>
      </c>
      <c r="V2332" s="215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7" t="str">
        <f t="shared" si="186"/>
        <v/>
      </c>
      <c r="V2333" s="215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7" t="str">
        <f t="shared" si="186"/>
        <v/>
      </c>
      <c r="V2334" s="215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7" t="str">
        <f t="shared" si="186"/>
        <v/>
      </c>
      <c r="V2335" s="215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7" t="str">
        <f t="shared" si="186"/>
        <v/>
      </c>
      <c r="V2336" s="215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7" t="str">
        <f t="shared" si="186"/>
        <v/>
      </c>
      <c r="V2337" s="215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7" t="str">
        <f t="shared" si="186"/>
        <v/>
      </c>
      <c r="V2338" s="215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7" t="str">
        <f t="shared" si="186"/>
        <v/>
      </c>
      <c r="V2339" s="215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7" t="str">
        <f t="shared" si="186"/>
        <v/>
      </c>
      <c r="V2340" s="215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7" t="str">
        <f t="shared" si="186"/>
        <v/>
      </c>
      <c r="V2341" s="215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7" t="str">
        <f t="shared" si="186"/>
        <v/>
      </c>
      <c r="V2342" s="215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7" t="str">
        <f t="shared" si="186"/>
        <v/>
      </c>
      <c r="V2343" s="215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7" t="str">
        <f t="shared" si="186"/>
        <v/>
      </c>
      <c r="V2344" s="215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7" t="str">
        <f t="shared" si="186"/>
        <v/>
      </c>
      <c r="V2345" s="215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7" t="str">
        <f t="shared" si="186"/>
        <v/>
      </c>
      <c r="V2346" s="215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7" t="str">
        <f t="shared" si="186"/>
        <v/>
      </c>
      <c r="V2347" s="215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7" t="str">
        <f t="shared" si="186"/>
        <v/>
      </c>
      <c r="V2348" s="215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7" t="str">
        <f t="shared" si="186"/>
        <v/>
      </c>
      <c r="V2349" s="215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7" t="str">
        <f t="shared" si="186"/>
        <v/>
      </c>
      <c r="V2350" s="215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7" t="str">
        <f t="shared" si="186"/>
        <v/>
      </c>
      <c r="V2351" s="215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7" t="str">
        <f t="shared" si="186"/>
        <v/>
      </c>
      <c r="V2352" s="215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7" t="str">
        <f t="shared" si="186"/>
        <v/>
      </c>
      <c r="V2353" s="215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7" t="str">
        <f t="shared" si="186"/>
        <v/>
      </c>
      <c r="V2354" s="215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7" t="str">
        <f t="shared" si="186"/>
        <v/>
      </c>
      <c r="V2355" s="215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7" t="str">
        <f t="shared" si="186"/>
        <v/>
      </c>
      <c r="V2356" s="215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7" t="str">
        <f t="shared" si="186"/>
        <v/>
      </c>
      <c r="V2357" s="215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7" t="str">
        <f t="shared" si="186"/>
        <v/>
      </c>
      <c r="V2358" s="215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7" t="str">
        <f t="shared" si="186"/>
        <v/>
      </c>
      <c r="V2359" s="215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7" t="str">
        <f t="shared" si="186"/>
        <v/>
      </c>
      <c r="V2360" s="215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7" t="str">
        <f t="shared" si="186"/>
        <v/>
      </c>
      <c r="V2361" s="215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7" t="str">
        <f t="shared" si="186"/>
        <v/>
      </c>
      <c r="V2362" s="215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7" t="str">
        <f t="shared" si="186"/>
        <v/>
      </c>
      <c r="V2363" s="215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7" t="str">
        <f t="shared" si="186"/>
        <v/>
      </c>
      <c r="V2364" s="215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7" t="str">
        <f t="shared" si="186"/>
        <v/>
      </c>
      <c r="V2365" s="215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7" t="str">
        <f t="shared" si="186"/>
        <v/>
      </c>
      <c r="V2366" s="215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7" t="str">
        <f t="shared" si="186"/>
        <v/>
      </c>
      <c r="V2367" s="215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7" t="str">
        <f t="shared" si="186"/>
        <v/>
      </c>
      <c r="V2368" s="215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7" t="str">
        <f t="shared" si="186"/>
        <v/>
      </c>
      <c r="V2369" s="215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7" t="str">
        <f t="shared" ref="U2370:U2433" si="191">IF(OR($D2370="",$H2370=""),"",ROUND($D2370+$H2370,2))</f>
        <v/>
      </c>
      <c r="V2370" s="215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7" t="str">
        <f t="shared" si="191"/>
        <v/>
      </c>
      <c r="V2371" s="215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7" t="str">
        <f t="shared" si="191"/>
        <v/>
      </c>
      <c r="V2372" s="215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7" t="str">
        <f t="shared" si="191"/>
        <v/>
      </c>
      <c r="V2373" s="215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7" t="str">
        <f t="shared" si="191"/>
        <v/>
      </c>
      <c r="V2374" s="215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7" t="str">
        <f t="shared" si="191"/>
        <v/>
      </c>
      <c r="V2375" s="215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7" t="str">
        <f t="shared" si="191"/>
        <v/>
      </c>
      <c r="V2376" s="215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7" t="str">
        <f t="shared" si="191"/>
        <v/>
      </c>
      <c r="V2377" s="215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7" t="str">
        <f t="shared" si="191"/>
        <v/>
      </c>
      <c r="V2378" s="215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7" t="str">
        <f t="shared" si="191"/>
        <v/>
      </c>
      <c r="V2379" s="215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7" t="str">
        <f t="shared" si="191"/>
        <v/>
      </c>
      <c r="V2380" s="215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7" t="str">
        <f t="shared" si="191"/>
        <v/>
      </c>
      <c r="V2381" s="215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7" t="str">
        <f t="shared" si="191"/>
        <v/>
      </c>
      <c r="V2382" s="215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7" t="str">
        <f t="shared" si="191"/>
        <v/>
      </c>
      <c r="V2383" s="215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7" t="str">
        <f t="shared" si="191"/>
        <v/>
      </c>
      <c r="V2384" s="215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7" t="str">
        <f t="shared" si="191"/>
        <v/>
      </c>
      <c r="V2385" s="215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7" t="str">
        <f t="shared" si="191"/>
        <v/>
      </c>
      <c r="V2386" s="215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7" t="str">
        <f t="shared" si="191"/>
        <v/>
      </c>
      <c r="V2387" s="215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7" t="str">
        <f t="shared" si="191"/>
        <v/>
      </c>
      <c r="V2388" s="215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7" t="str">
        <f t="shared" si="191"/>
        <v/>
      </c>
      <c r="V2389" s="215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7" t="str">
        <f t="shared" si="191"/>
        <v/>
      </c>
      <c r="V2390" s="215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7" t="str">
        <f t="shared" si="191"/>
        <v/>
      </c>
      <c r="V2391" s="215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7" t="str">
        <f t="shared" si="191"/>
        <v/>
      </c>
      <c r="V2392" s="215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7" t="str">
        <f t="shared" si="191"/>
        <v/>
      </c>
      <c r="V2393" s="215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7" t="str">
        <f t="shared" si="191"/>
        <v/>
      </c>
      <c r="V2394" s="215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7" t="str">
        <f t="shared" si="191"/>
        <v/>
      </c>
      <c r="V2395" s="215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7" t="str">
        <f t="shared" si="191"/>
        <v/>
      </c>
      <c r="V2396" s="215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7" t="str">
        <f t="shared" si="191"/>
        <v/>
      </c>
      <c r="V2397" s="215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7" t="str">
        <f t="shared" si="191"/>
        <v/>
      </c>
      <c r="V2398" s="215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7" t="str">
        <f t="shared" si="191"/>
        <v/>
      </c>
      <c r="V2399" s="215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7" t="str">
        <f t="shared" si="191"/>
        <v/>
      </c>
      <c r="V2400" s="215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7" t="str">
        <f t="shared" si="191"/>
        <v/>
      </c>
      <c r="V2401" s="215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7" t="str">
        <f t="shared" si="191"/>
        <v/>
      </c>
      <c r="V2402" s="215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7" t="str">
        <f t="shared" si="191"/>
        <v/>
      </c>
      <c r="V2403" s="215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7" t="str">
        <f t="shared" si="191"/>
        <v/>
      </c>
      <c r="V2404" s="215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7" t="str">
        <f t="shared" si="191"/>
        <v/>
      </c>
      <c r="V2405" s="215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7" t="str">
        <f t="shared" si="191"/>
        <v/>
      </c>
      <c r="V2406" s="215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7" t="str">
        <f t="shared" si="191"/>
        <v/>
      </c>
      <c r="V2407" s="215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7" t="str">
        <f t="shared" si="191"/>
        <v/>
      </c>
      <c r="V2408" s="215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7" t="str">
        <f t="shared" si="191"/>
        <v/>
      </c>
      <c r="V2409" s="215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7" t="str">
        <f t="shared" si="191"/>
        <v/>
      </c>
      <c r="V2410" s="215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7" t="str">
        <f t="shared" si="191"/>
        <v/>
      </c>
      <c r="V2411" s="215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7" t="str">
        <f t="shared" si="191"/>
        <v/>
      </c>
      <c r="V2412" s="215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7" t="str">
        <f t="shared" si="191"/>
        <v/>
      </c>
      <c r="V2413" s="215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7" t="str">
        <f t="shared" si="191"/>
        <v/>
      </c>
      <c r="V2414" s="215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7" t="str">
        <f t="shared" si="191"/>
        <v/>
      </c>
      <c r="V2415" s="215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7" t="str">
        <f t="shared" si="191"/>
        <v/>
      </c>
      <c r="V2416" s="215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7" t="str">
        <f t="shared" si="191"/>
        <v/>
      </c>
      <c r="V2417" s="215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7" t="str">
        <f t="shared" si="191"/>
        <v/>
      </c>
      <c r="V2418" s="215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7" t="str">
        <f t="shared" si="191"/>
        <v/>
      </c>
      <c r="V2419" s="215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7" t="str">
        <f t="shared" si="191"/>
        <v/>
      </c>
      <c r="V2420" s="215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7" t="str">
        <f t="shared" si="191"/>
        <v/>
      </c>
      <c r="V2421" s="215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7" t="str">
        <f t="shared" si="191"/>
        <v/>
      </c>
      <c r="V2422" s="215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7" t="str">
        <f t="shared" si="191"/>
        <v/>
      </c>
      <c r="V2423" s="215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7" t="str">
        <f t="shared" si="191"/>
        <v/>
      </c>
      <c r="V2424" s="215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7" t="str">
        <f t="shared" si="191"/>
        <v/>
      </c>
      <c r="V2425" s="215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7" t="str">
        <f t="shared" si="191"/>
        <v/>
      </c>
      <c r="V2426" s="215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7" t="str">
        <f t="shared" si="191"/>
        <v/>
      </c>
      <c r="V2427" s="215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7" t="str">
        <f t="shared" si="191"/>
        <v/>
      </c>
      <c r="V2428" s="215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7" t="str">
        <f t="shared" si="191"/>
        <v/>
      </c>
      <c r="V2429" s="215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7" t="str">
        <f t="shared" si="191"/>
        <v/>
      </c>
      <c r="V2430" s="215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7" t="str">
        <f t="shared" si="191"/>
        <v/>
      </c>
      <c r="V2431" s="215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7" t="str">
        <f t="shared" si="191"/>
        <v/>
      </c>
      <c r="V2432" s="215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7" t="str">
        <f t="shared" si="191"/>
        <v/>
      </c>
      <c r="V2433" s="215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7" t="str">
        <f t="shared" ref="U2434:U2497" si="196">IF(OR($D2434="",$H2434=""),"",ROUND($D2434+$H2434,2))</f>
        <v/>
      </c>
      <c r="V2434" s="215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7" t="str">
        <f t="shared" si="196"/>
        <v/>
      </c>
      <c r="V2435" s="215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7" t="str">
        <f t="shared" si="196"/>
        <v/>
      </c>
      <c r="V2436" s="215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7" t="str">
        <f t="shared" si="196"/>
        <v/>
      </c>
      <c r="V2437" s="215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7" t="str">
        <f t="shared" si="196"/>
        <v/>
      </c>
      <c r="V2438" s="215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7" t="str">
        <f t="shared" si="196"/>
        <v/>
      </c>
      <c r="V2439" s="215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7" t="str">
        <f t="shared" si="196"/>
        <v/>
      </c>
      <c r="V2440" s="215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7" t="str">
        <f t="shared" si="196"/>
        <v/>
      </c>
      <c r="V2441" s="215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7" t="str">
        <f t="shared" si="196"/>
        <v/>
      </c>
      <c r="V2442" s="215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7" t="str">
        <f t="shared" si="196"/>
        <v/>
      </c>
      <c r="V2443" s="215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7" t="str">
        <f t="shared" si="196"/>
        <v/>
      </c>
      <c r="V2444" s="215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7" t="str">
        <f t="shared" si="196"/>
        <v/>
      </c>
      <c r="V2445" s="215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7" t="str">
        <f t="shared" si="196"/>
        <v/>
      </c>
      <c r="V2446" s="215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7" t="str">
        <f t="shared" si="196"/>
        <v/>
      </c>
      <c r="V2447" s="215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7" t="str">
        <f t="shared" si="196"/>
        <v/>
      </c>
      <c r="V2448" s="215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7" t="str">
        <f t="shared" si="196"/>
        <v/>
      </c>
      <c r="V2449" s="215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7" t="str">
        <f t="shared" si="196"/>
        <v/>
      </c>
      <c r="V2450" s="215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7" t="str">
        <f t="shared" si="196"/>
        <v/>
      </c>
      <c r="V2451" s="215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7" t="str">
        <f t="shared" si="196"/>
        <v/>
      </c>
      <c r="V2452" s="215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7" t="str">
        <f t="shared" si="196"/>
        <v/>
      </c>
      <c r="V2453" s="215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7" t="str">
        <f t="shared" si="196"/>
        <v/>
      </c>
      <c r="V2454" s="215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7" t="str">
        <f t="shared" si="196"/>
        <v/>
      </c>
      <c r="V2455" s="215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7" t="str">
        <f t="shared" si="196"/>
        <v/>
      </c>
      <c r="V2456" s="215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7" t="str">
        <f t="shared" si="196"/>
        <v/>
      </c>
      <c r="V2457" s="215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7" t="str">
        <f t="shared" si="196"/>
        <v/>
      </c>
      <c r="V2458" s="215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7" t="str">
        <f t="shared" si="196"/>
        <v/>
      </c>
      <c r="V2459" s="215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7" t="str">
        <f t="shared" si="196"/>
        <v/>
      </c>
      <c r="V2460" s="215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7" t="str">
        <f t="shared" si="196"/>
        <v/>
      </c>
      <c r="V2461" s="215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7" t="str">
        <f t="shared" si="196"/>
        <v/>
      </c>
      <c r="V2462" s="215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7" t="str">
        <f t="shared" si="196"/>
        <v/>
      </c>
      <c r="V2463" s="215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7" t="str">
        <f t="shared" si="196"/>
        <v/>
      </c>
      <c r="V2464" s="215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7" t="str">
        <f t="shared" si="196"/>
        <v/>
      </c>
      <c r="V2465" s="215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7" t="str">
        <f t="shared" si="196"/>
        <v/>
      </c>
      <c r="V2466" s="215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7" t="str">
        <f t="shared" si="196"/>
        <v/>
      </c>
      <c r="V2467" s="215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7" t="str">
        <f t="shared" si="196"/>
        <v/>
      </c>
      <c r="V2468" s="215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7" t="str">
        <f t="shared" si="196"/>
        <v/>
      </c>
      <c r="V2469" s="215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7" t="str">
        <f t="shared" si="196"/>
        <v/>
      </c>
      <c r="V2470" s="215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7" t="str">
        <f t="shared" si="196"/>
        <v/>
      </c>
      <c r="V2471" s="215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7" t="str">
        <f t="shared" si="196"/>
        <v/>
      </c>
      <c r="V2472" s="215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7" t="str">
        <f t="shared" si="196"/>
        <v/>
      </c>
      <c r="V2473" s="215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7" t="str">
        <f t="shared" si="196"/>
        <v/>
      </c>
      <c r="V2474" s="215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7" t="str">
        <f t="shared" si="196"/>
        <v/>
      </c>
      <c r="V2475" s="215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7" t="str">
        <f t="shared" si="196"/>
        <v/>
      </c>
      <c r="V2476" s="215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7" t="str">
        <f t="shared" si="196"/>
        <v/>
      </c>
      <c r="V2477" s="215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7" t="str">
        <f t="shared" si="196"/>
        <v/>
      </c>
      <c r="V2478" s="215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7" t="str">
        <f t="shared" si="196"/>
        <v/>
      </c>
      <c r="V2479" s="215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7" t="str">
        <f t="shared" si="196"/>
        <v/>
      </c>
      <c r="V2480" s="215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7" t="str">
        <f t="shared" si="196"/>
        <v/>
      </c>
      <c r="V2481" s="215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7" t="str">
        <f t="shared" si="196"/>
        <v/>
      </c>
      <c r="V2482" s="215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7" t="str">
        <f t="shared" si="196"/>
        <v/>
      </c>
      <c r="V2483" s="215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7" t="str">
        <f t="shared" si="196"/>
        <v/>
      </c>
      <c r="V2484" s="215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7" t="str">
        <f t="shared" si="196"/>
        <v/>
      </c>
      <c r="V2485" s="215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7" t="str">
        <f t="shared" si="196"/>
        <v/>
      </c>
      <c r="V2486" s="215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7" t="str">
        <f t="shared" si="196"/>
        <v/>
      </c>
      <c r="V2487" s="215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7" t="str">
        <f t="shared" si="196"/>
        <v/>
      </c>
      <c r="V2488" s="215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7" t="str">
        <f t="shared" si="196"/>
        <v/>
      </c>
      <c r="V2489" s="215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7" t="str">
        <f t="shared" si="196"/>
        <v/>
      </c>
      <c r="V2490" s="215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7" t="str">
        <f t="shared" si="196"/>
        <v/>
      </c>
      <c r="V2491" s="215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7" t="str">
        <f t="shared" si="196"/>
        <v/>
      </c>
      <c r="V2492" s="215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7" t="str">
        <f t="shared" si="196"/>
        <v/>
      </c>
      <c r="V2493" s="215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7" t="str">
        <f t="shared" si="196"/>
        <v/>
      </c>
      <c r="V2494" s="215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7" t="str">
        <f t="shared" si="196"/>
        <v/>
      </c>
      <c r="V2495" s="215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7" t="str">
        <f t="shared" si="196"/>
        <v/>
      </c>
      <c r="V2496" s="215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7" t="str">
        <f t="shared" si="196"/>
        <v/>
      </c>
      <c r="V2497" s="215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7" t="str">
        <f t="shared" ref="U2498:U2561" si="201">IF(OR($D2498="",$H2498=""),"",ROUND($D2498+$H2498,2))</f>
        <v/>
      </c>
      <c r="V2498" s="215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7" t="str">
        <f t="shared" si="201"/>
        <v/>
      </c>
      <c r="V2499" s="215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7" t="str">
        <f t="shared" si="201"/>
        <v/>
      </c>
      <c r="V2500" s="215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7" t="str">
        <f t="shared" si="201"/>
        <v/>
      </c>
      <c r="V2501" s="215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7" t="str">
        <f t="shared" si="201"/>
        <v/>
      </c>
      <c r="V2502" s="215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7" t="str">
        <f t="shared" si="201"/>
        <v/>
      </c>
      <c r="V2503" s="215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7" t="str">
        <f t="shared" si="201"/>
        <v/>
      </c>
      <c r="V2504" s="215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7" t="str">
        <f t="shared" si="201"/>
        <v/>
      </c>
      <c r="V2505" s="215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7" t="str">
        <f t="shared" si="201"/>
        <v/>
      </c>
      <c r="V2506" s="215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7" t="str">
        <f t="shared" si="201"/>
        <v/>
      </c>
      <c r="V2507" s="215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7" t="str">
        <f t="shared" si="201"/>
        <v/>
      </c>
      <c r="V2508" s="215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7" t="str">
        <f t="shared" si="201"/>
        <v/>
      </c>
      <c r="V2509" s="215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7" t="str">
        <f t="shared" si="201"/>
        <v/>
      </c>
      <c r="V2510" s="215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7" t="str">
        <f t="shared" si="201"/>
        <v/>
      </c>
      <c r="V2511" s="215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7" t="str">
        <f t="shared" si="201"/>
        <v/>
      </c>
      <c r="V2512" s="215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7" t="str">
        <f t="shared" si="201"/>
        <v/>
      </c>
      <c r="V2513" s="215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7" t="str">
        <f t="shared" si="201"/>
        <v/>
      </c>
      <c r="V2514" s="215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7" t="str">
        <f t="shared" si="201"/>
        <v/>
      </c>
      <c r="V2515" s="215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7" t="str">
        <f t="shared" si="201"/>
        <v/>
      </c>
      <c r="V2516" s="215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7" t="str">
        <f t="shared" si="201"/>
        <v/>
      </c>
      <c r="V2517" s="215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7" t="str">
        <f t="shared" si="201"/>
        <v/>
      </c>
      <c r="V2518" s="215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7" t="str">
        <f t="shared" si="201"/>
        <v/>
      </c>
      <c r="V2519" s="215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7" t="str">
        <f t="shared" si="201"/>
        <v/>
      </c>
      <c r="V2520" s="215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7" t="str">
        <f t="shared" si="201"/>
        <v/>
      </c>
      <c r="V2521" s="215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7" t="str">
        <f t="shared" si="201"/>
        <v/>
      </c>
      <c r="V2522" s="215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7" t="str">
        <f t="shared" si="201"/>
        <v/>
      </c>
      <c r="V2523" s="215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7" t="str">
        <f t="shared" si="201"/>
        <v/>
      </c>
      <c r="V2524" s="215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7" t="str">
        <f t="shared" si="201"/>
        <v/>
      </c>
      <c r="V2525" s="215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7" t="str">
        <f t="shared" si="201"/>
        <v/>
      </c>
      <c r="V2526" s="215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7" t="str">
        <f t="shared" si="201"/>
        <v/>
      </c>
      <c r="V2527" s="215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7" t="str">
        <f t="shared" si="201"/>
        <v/>
      </c>
      <c r="V2528" s="215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7" t="str">
        <f t="shared" si="201"/>
        <v/>
      </c>
      <c r="V2529" s="215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7" t="str">
        <f t="shared" si="201"/>
        <v/>
      </c>
      <c r="V2530" s="215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7" t="str">
        <f t="shared" si="201"/>
        <v/>
      </c>
      <c r="V2531" s="215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7" t="str">
        <f t="shared" si="201"/>
        <v/>
      </c>
      <c r="V2532" s="215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7" t="str">
        <f t="shared" si="201"/>
        <v/>
      </c>
      <c r="V2533" s="215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7" t="str">
        <f t="shared" si="201"/>
        <v/>
      </c>
      <c r="V2534" s="215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7" t="str">
        <f t="shared" si="201"/>
        <v/>
      </c>
      <c r="V2535" s="215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7" t="str">
        <f t="shared" si="201"/>
        <v/>
      </c>
      <c r="V2536" s="215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7" t="str">
        <f t="shared" si="201"/>
        <v/>
      </c>
      <c r="V2537" s="215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7" t="str">
        <f t="shared" si="201"/>
        <v/>
      </c>
      <c r="V2538" s="215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7" t="str">
        <f t="shared" si="201"/>
        <v/>
      </c>
      <c r="V2539" s="215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7" t="str">
        <f t="shared" si="201"/>
        <v/>
      </c>
      <c r="V2540" s="215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7" t="str">
        <f t="shared" si="201"/>
        <v/>
      </c>
      <c r="V2541" s="215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7" t="str">
        <f t="shared" si="201"/>
        <v/>
      </c>
      <c r="V2542" s="215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7" t="str">
        <f t="shared" si="201"/>
        <v/>
      </c>
      <c r="V2543" s="215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7" t="str">
        <f t="shared" si="201"/>
        <v/>
      </c>
      <c r="V2544" s="215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7" t="str">
        <f t="shared" si="201"/>
        <v/>
      </c>
      <c r="V2545" s="215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7" t="str">
        <f t="shared" si="201"/>
        <v/>
      </c>
      <c r="V2546" s="215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7" t="str">
        <f t="shared" si="201"/>
        <v/>
      </c>
      <c r="V2547" s="215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7" t="str">
        <f t="shared" si="201"/>
        <v/>
      </c>
      <c r="V2548" s="215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7" t="str">
        <f t="shared" si="201"/>
        <v/>
      </c>
      <c r="V2549" s="215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7" t="str">
        <f t="shared" si="201"/>
        <v/>
      </c>
      <c r="V2550" s="215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7" t="str">
        <f t="shared" si="201"/>
        <v/>
      </c>
      <c r="V2551" s="215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7" t="str">
        <f t="shared" si="201"/>
        <v/>
      </c>
      <c r="V2552" s="215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7" t="str">
        <f t="shared" si="201"/>
        <v/>
      </c>
      <c r="V2553" s="215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7" t="str">
        <f t="shared" si="201"/>
        <v/>
      </c>
      <c r="V2554" s="215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7" t="str">
        <f t="shared" si="201"/>
        <v/>
      </c>
      <c r="V2555" s="215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7" t="str">
        <f t="shared" si="201"/>
        <v/>
      </c>
      <c r="V2556" s="215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7" t="str">
        <f t="shared" si="201"/>
        <v/>
      </c>
      <c r="V2557" s="215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7" t="str">
        <f t="shared" si="201"/>
        <v/>
      </c>
      <c r="V2558" s="215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7" t="str">
        <f t="shared" si="201"/>
        <v/>
      </c>
      <c r="V2559" s="215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7" t="str">
        <f t="shared" si="201"/>
        <v/>
      </c>
      <c r="V2560" s="215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7" t="str">
        <f t="shared" si="201"/>
        <v/>
      </c>
      <c r="V2561" s="215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7" t="str">
        <f t="shared" ref="U2562:U2625" si="206">IF(OR($D2562="",$H2562=""),"",ROUND($D2562+$H2562,2))</f>
        <v/>
      </c>
      <c r="V2562" s="215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7" t="str">
        <f t="shared" si="206"/>
        <v/>
      </c>
      <c r="V2563" s="215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7" t="str">
        <f t="shared" si="206"/>
        <v/>
      </c>
      <c r="V2564" s="215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7" t="str">
        <f t="shared" si="206"/>
        <v/>
      </c>
      <c r="V2565" s="215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7" t="str">
        <f t="shared" si="206"/>
        <v/>
      </c>
      <c r="V2566" s="215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7" t="str">
        <f t="shared" si="206"/>
        <v/>
      </c>
      <c r="V2567" s="215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7" t="str">
        <f t="shared" si="206"/>
        <v/>
      </c>
      <c r="V2568" s="215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7" t="str">
        <f t="shared" si="206"/>
        <v/>
      </c>
      <c r="V2569" s="215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7" t="str">
        <f t="shared" si="206"/>
        <v/>
      </c>
      <c r="V2570" s="215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7" t="str">
        <f t="shared" si="206"/>
        <v/>
      </c>
      <c r="V2571" s="215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7" t="str">
        <f t="shared" si="206"/>
        <v/>
      </c>
      <c r="V2572" s="215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7" t="str">
        <f t="shared" si="206"/>
        <v/>
      </c>
      <c r="V2573" s="215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7" t="str">
        <f t="shared" si="206"/>
        <v/>
      </c>
      <c r="V2574" s="215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7" t="str">
        <f t="shared" si="206"/>
        <v/>
      </c>
      <c r="V2575" s="215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7" t="str">
        <f t="shared" si="206"/>
        <v/>
      </c>
      <c r="V2576" s="215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7" t="str">
        <f t="shared" si="206"/>
        <v/>
      </c>
      <c r="V2577" s="215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7" t="str">
        <f t="shared" si="206"/>
        <v/>
      </c>
      <c r="V2578" s="215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7" t="str">
        <f t="shared" si="206"/>
        <v/>
      </c>
      <c r="V2579" s="215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7" t="str">
        <f t="shared" si="206"/>
        <v/>
      </c>
      <c r="V2580" s="215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7" t="str">
        <f t="shared" si="206"/>
        <v/>
      </c>
      <c r="V2581" s="215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7" t="str">
        <f t="shared" si="206"/>
        <v/>
      </c>
      <c r="V2582" s="215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7" t="str">
        <f t="shared" si="206"/>
        <v/>
      </c>
      <c r="V2583" s="215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7" t="str">
        <f t="shared" si="206"/>
        <v/>
      </c>
      <c r="V2584" s="215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7" t="str">
        <f t="shared" si="206"/>
        <v/>
      </c>
      <c r="V2585" s="215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7" t="str">
        <f t="shared" si="206"/>
        <v/>
      </c>
      <c r="V2586" s="215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7" t="str">
        <f t="shared" si="206"/>
        <v/>
      </c>
      <c r="V2587" s="215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7" t="str">
        <f t="shared" si="206"/>
        <v/>
      </c>
      <c r="V2588" s="215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7" t="str">
        <f t="shared" si="206"/>
        <v/>
      </c>
      <c r="V2589" s="215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7" t="str">
        <f t="shared" si="206"/>
        <v/>
      </c>
      <c r="V2590" s="215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7" t="str">
        <f t="shared" si="206"/>
        <v/>
      </c>
      <c r="V2591" s="215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7" t="str">
        <f t="shared" si="206"/>
        <v/>
      </c>
      <c r="V2592" s="215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7" t="str">
        <f t="shared" si="206"/>
        <v/>
      </c>
      <c r="V2593" s="215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7" t="str">
        <f t="shared" si="206"/>
        <v/>
      </c>
      <c r="V2594" s="215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7" t="str">
        <f t="shared" si="206"/>
        <v/>
      </c>
      <c r="V2595" s="215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7" t="str">
        <f t="shared" si="206"/>
        <v/>
      </c>
      <c r="V2596" s="215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7" t="str">
        <f t="shared" si="206"/>
        <v/>
      </c>
      <c r="V2597" s="215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7" t="str">
        <f t="shared" si="206"/>
        <v/>
      </c>
      <c r="V2598" s="215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7" t="str">
        <f t="shared" si="206"/>
        <v/>
      </c>
      <c r="V2599" s="215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7" t="str">
        <f t="shared" si="206"/>
        <v/>
      </c>
      <c r="V2600" s="215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7" t="str">
        <f t="shared" si="206"/>
        <v/>
      </c>
      <c r="V2601" s="215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7" t="str">
        <f t="shared" si="206"/>
        <v/>
      </c>
      <c r="V2602" s="215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7" t="str">
        <f t="shared" si="206"/>
        <v/>
      </c>
      <c r="V2603" s="215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7" t="str">
        <f t="shared" si="206"/>
        <v/>
      </c>
      <c r="V2604" s="215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7" t="str">
        <f t="shared" si="206"/>
        <v/>
      </c>
      <c r="V2605" s="215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7" t="str">
        <f t="shared" si="206"/>
        <v/>
      </c>
      <c r="V2606" s="215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7" t="str">
        <f t="shared" si="206"/>
        <v/>
      </c>
      <c r="V2607" s="215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7" t="str">
        <f t="shared" si="206"/>
        <v/>
      </c>
      <c r="V2608" s="215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7" t="str">
        <f t="shared" si="206"/>
        <v/>
      </c>
      <c r="V2609" s="215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7" t="str">
        <f t="shared" si="206"/>
        <v/>
      </c>
      <c r="V2610" s="215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7" t="str">
        <f t="shared" si="206"/>
        <v/>
      </c>
      <c r="V2611" s="215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7" t="str">
        <f t="shared" si="206"/>
        <v/>
      </c>
      <c r="V2612" s="215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7" t="str">
        <f t="shared" si="206"/>
        <v/>
      </c>
      <c r="V2613" s="215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7" t="str">
        <f t="shared" si="206"/>
        <v/>
      </c>
      <c r="V2614" s="215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7" t="str">
        <f t="shared" si="206"/>
        <v/>
      </c>
      <c r="V2615" s="215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7" t="str">
        <f t="shared" si="206"/>
        <v/>
      </c>
      <c r="V2616" s="215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7" t="str">
        <f t="shared" si="206"/>
        <v/>
      </c>
      <c r="V2617" s="215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7" t="str">
        <f t="shared" si="206"/>
        <v/>
      </c>
      <c r="V2618" s="215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7" t="str">
        <f t="shared" si="206"/>
        <v/>
      </c>
      <c r="V2619" s="215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7" t="str">
        <f t="shared" si="206"/>
        <v/>
      </c>
      <c r="V2620" s="215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7" t="str">
        <f t="shared" si="206"/>
        <v/>
      </c>
      <c r="V2621" s="215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7" t="str">
        <f t="shared" si="206"/>
        <v/>
      </c>
      <c r="V2622" s="215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7" t="str">
        <f t="shared" si="206"/>
        <v/>
      </c>
      <c r="V2623" s="215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7" t="str">
        <f t="shared" si="206"/>
        <v/>
      </c>
      <c r="V2624" s="215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7" t="str">
        <f t="shared" si="206"/>
        <v/>
      </c>
      <c r="V2625" s="215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7" t="str">
        <f t="shared" ref="U2626:U2689" si="211">IF(OR($D2626="",$H2626=""),"",ROUND($D2626+$H2626,2))</f>
        <v/>
      </c>
      <c r="V2626" s="215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7" t="str">
        <f t="shared" si="211"/>
        <v/>
      </c>
      <c r="V2627" s="215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7" t="str">
        <f t="shared" si="211"/>
        <v/>
      </c>
      <c r="V2628" s="215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7" t="str">
        <f t="shared" si="211"/>
        <v/>
      </c>
      <c r="V2629" s="215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7" t="str">
        <f t="shared" si="211"/>
        <v/>
      </c>
      <c r="V2630" s="215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7" t="str">
        <f t="shared" si="211"/>
        <v/>
      </c>
      <c r="V2631" s="215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7" t="str">
        <f t="shared" si="211"/>
        <v/>
      </c>
      <c r="V2632" s="215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7" t="str">
        <f t="shared" si="211"/>
        <v/>
      </c>
      <c r="V2633" s="215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7" t="str">
        <f t="shared" si="211"/>
        <v/>
      </c>
      <c r="V2634" s="215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7" t="str">
        <f t="shared" si="211"/>
        <v/>
      </c>
      <c r="V2635" s="215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7" t="str">
        <f t="shared" si="211"/>
        <v/>
      </c>
      <c r="V2636" s="215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7" t="str">
        <f t="shared" si="211"/>
        <v/>
      </c>
      <c r="V2637" s="215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7" t="str">
        <f t="shared" si="211"/>
        <v/>
      </c>
      <c r="V2638" s="215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7" t="str">
        <f t="shared" si="211"/>
        <v/>
      </c>
      <c r="V2639" s="215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7" t="str">
        <f t="shared" si="211"/>
        <v/>
      </c>
      <c r="V2640" s="215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7" t="str">
        <f t="shared" si="211"/>
        <v/>
      </c>
      <c r="V2641" s="215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7" t="str">
        <f t="shared" si="211"/>
        <v/>
      </c>
      <c r="V2642" s="215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7" t="str">
        <f t="shared" si="211"/>
        <v/>
      </c>
      <c r="V2643" s="215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7" t="str">
        <f t="shared" si="211"/>
        <v/>
      </c>
      <c r="V2644" s="215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7" t="str">
        <f t="shared" si="211"/>
        <v/>
      </c>
      <c r="V2645" s="215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7" t="str">
        <f t="shared" si="211"/>
        <v/>
      </c>
      <c r="V2646" s="215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7" t="str">
        <f t="shared" si="211"/>
        <v/>
      </c>
      <c r="V2647" s="215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7" t="str">
        <f t="shared" si="211"/>
        <v/>
      </c>
      <c r="V2648" s="215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7" t="str">
        <f t="shared" si="211"/>
        <v/>
      </c>
      <c r="V2649" s="215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7" t="str">
        <f t="shared" si="211"/>
        <v/>
      </c>
      <c r="V2650" s="215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7" t="str">
        <f t="shared" si="211"/>
        <v/>
      </c>
      <c r="V2651" s="215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7" t="str">
        <f t="shared" si="211"/>
        <v/>
      </c>
      <c r="V2652" s="215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7" t="str">
        <f t="shared" si="211"/>
        <v/>
      </c>
      <c r="V2653" s="215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7" t="str">
        <f t="shared" si="211"/>
        <v/>
      </c>
      <c r="V2654" s="215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7" t="str">
        <f t="shared" si="211"/>
        <v/>
      </c>
      <c r="V2655" s="215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7" t="str">
        <f t="shared" si="211"/>
        <v/>
      </c>
      <c r="V2656" s="215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7" t="str">
        <f t="shared" si="211"/>
        <v/>
      </c>
      <c r="V2657" s="215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7" t="str">
        <f t="shared" si="211"/>
        <v/>
      </c>
      <c r="V2658" s="215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7" t="str">
        <f t="shared" si="211"/>
        <v/>
      </c>
      <c r="V2659" s="215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7" t="str">
        <f t="shared" si="211"/>
        <v/>
      </c>
      <c r="V2660" s="215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7" t="str">
        <f t="shared" si="211"/>
        <v/>
      </c>
      <c r="V2661" s="215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7" t="str">
        <f t="shared" si="211"/>
        <v/>
      </c>
      <c r="V2662" s="215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7" t="str">
        <f t="shared" si="211"/>
        <v/>
      </c>
      <c r="V2663" s="215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7" t="str">
        <f t="shared" si="211"/>
        <v/>
      </c>
      <c r="V2664" s="215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7" t="str">
        <f t="shared" si="211"/>
        <v/>
      </c>
      <c r="V2665" s="215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7" t="str">
        <f t="shared" si="211"/>
        <v/>
      </c>
      <c r="V2666" s="215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7" t="str">
        <f t="shared" si="211"/>
        <v/>
      </c>
      <c r="V2667" s="215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7" t="str">
        <f t="shared" si="211"/>
        <v/>
      </c>
      <c r="V2668" s="215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7" t="str">
        <f t="shared" si="211"/>
        <v/>
      </c>
      <c r="V2669" s="215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7" t="str">
        <f t="shared" si="211"/>
        <v/>
      </c>
      <c r="V2670" s="215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7" t="str">
        <f t="shared" si="211"/>
        <v/>
      </c>
      <c r="V2671" s="215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7" t="str">
        <f t="shared" si="211"/>
        <v/>
      </c>
      <c r="V2672" s="215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7" t="str">
        <f t="shared" si="211"/>
        <v/>
      </c>
      <c r="V2673" s="215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7" t="str">
        <f t="shared" si="211"/>
        <v/>
      </c>
      <c r="V2674" s="215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7" t="str">
        <f t="shared" si="211"/>
        <v/>
      </c>
      <c r="V2675" s="215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7" t="str">
        <f t="shared" si="211"/>
        <v/>
      </c>
      <c r="V2676" s="215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7" t="str">
        <f t="shared" si="211"/>
        <v/>
      </c>
      <c r="V2677" s="215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7" t="str">
        <f t="shared" si="211"/>
        <v/>
      </c>
      <c r="V2678" s="215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7" t="str">
        <f t="shared" si="211"/>
        <v/>
      </c>
      <c r="V2679" s="215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7" t="str">
        <f t="shared" si="211"/>
        <v/>
      </c>
      <c r="V2680" s="215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7" t="str">
        <f t="shared" si="211"/>
        <v/>
      </c>
      <c r="V2681" s="215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7" t="str">
        <f t="shared" si="211"/>
        <v/>
      </c>
      <c r="V2682" s="215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7" t="str">
        <f t="shared" si="211"/>
        <v/>
      </c>
      <c r="V2683" s="215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7" t="str">
        <f t="shared" si="211"/>
        <v/>
      </c>
      <c r="V2684" s="215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7" t="str">
        <f t="shared" si="211"/>
        <v/>
      </c>
      <c r="V2685" s="215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7" t="str">
        <f t="shared" si="211"/>
        <v/>
      </c>
      <c r="V2686" s="215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7" t="str">
        <f t="shared" si="211"/>
        <v/>
      </c>
      <c r="V2687" s="215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7" t="str">
        <f t="shared" si="211"/>
        <v/>
      </c>
      <c r="V2688" s="215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7" t="str">
        <f t="shared" si="211"/>
        <v/>
      </c>
      <c r="V2689" s="215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7" t="str">
        <f t="shared" ref="U2690:U2753" si="216">IF(OR($D2690="",$H2690=""),"",ROUND($D2690+$H2690,2))</f>
        <v/>
      </c>
      <c r="V2690" s="215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7" t="str">
        <f t="shared" si="216"/>
        <v/>
      </c>
      <c r="V2691" s="215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7" t="str">
        <f t="shared" si="216"/>
        <v/>
      </c>
      <c r="V2692" s="215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7" t="str">
        <f t="shared" si="216"/>
        <v/>
      </c>
      <c r="V2693" s="215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7" t="str">
        <f t="shared" si="216"/>
        <v/>
      </c>
      <c r="V2694" s="215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7" t="str">
        <f t="shared" si="216"/>
        <v/>
      </c>
      <c r="V2695" s="215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7" t="str">
        <f t="shared" si="216"/>
        <v/>
      </c>
      <c r="V2696" s="215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7" t="str">
        <f t="shared" si="216"/>
        <v/>
      </c>
      <c r="V2697" s="215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7" t="str">
        <f t="shared" si="216"/>
        <v/>
      </c>
      <c r="V2698" s="215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7" t="str">
        <f t="shared" si="216"/>
        <v/>
      </c>
      <c r="V2699" s="215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7" t="str">
        <f t="shared" si="216"/>
        <v/>
      </c>
      <c r="V2700" s="215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7" t="str">
        <f t="shared" si="216"/>
        <v/>
      </c>
      <c r="V2701" s="215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7" t="str">
        <f t="shared" si="216"/>
        <v/>
      </c>
      <c r="V2702" s="215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7" t="str">
        <f t="shared" si="216"/>
        <v/>
      </c>
      <c r="V2703" s="215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7" t="str">
        <f t="shared" si="216"/>
        <v/>
      </c>
      <c r="V2704" s="215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7" t="str">
        <f t="shared" si="216"/>
        <v/>
      </c>
      <c r="V2705" s="215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7" t="str">
        <f t="shared" si="216"/>
        <v/>
      </c>
      <c r="V2706" s="215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7" t="str">
        <f t="shared" si="216"/>
        <v/>
      </c>
      <c r="V2707" s="215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7" t="str">
        <f t="shared" si="216"/>
        <v/>
      </c>
      <c r="V2708" s="215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7" t="str">
        <f t="shared" si="216"/>
        <v/>
      </c>
      <c r="V2709" s="215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7" t="str">
        <f t="shared" si="216"/>
        <v/>
      </c>
      <c r="V2710" s="215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7" t="str">
        <f t="shared" si="216"/>
        <v/>
      </c>
      <c r="V2711" s="215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7" t="str">
        <f t="shared" si="216"/>
        <v/>
      </c>
      <c r="V2712" s="215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7" t="str">
        <f t="shared" si="216"/>
        <v/>
      </c>
      <c r="V2713" s="215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7" t="str">
        <f t="shared" si="216"/>
        <v/>
      </c>
      <c r="V2714" s="215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7" t="str">
        <f t="shared" si="216"/>
        <v/>
      </c>
      <c r="V2715" s="215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7" t="str">
        <f t="shared" si="216"/>
        <v/>
      </c>
      <c r="V2716" s="215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7" t="str">
        <f t="shared" si="216"/>
        <v/>
      </c>
      <c r="V2717" s="215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7" t="str">
        <f t="shared" si="216"/>
        <v/>
      </c>
      <c r="V2718" s="215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7" t="str">
        <f t="shared" si="216"/>
        <v/>
      </c>
      <c r="V2719" s="215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7" t="str">
        <f t="shared" si="216"/>
        <v/>
      </c>
      <c r="V2720" s="215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7" t="str">
        <f t="shared" si="216"/>
        <v/>
      </c>
      <c r="V2721" s="215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7" t="str">
        <f t="shared" si="216"/>
        <v/>
      </c>
      <c r="V2722" s="215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7" t="str">
        <f t="shared" si="216"/>
        <v/>
      </c>
      <c r="V2723" s="215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7" t="str">
        <f t="shared" si="216"/>
        <v/>
      </c>
      <c r="V2724" s="215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7" t="str">
        <f t="shared" si="216"/>
        <v/>
      </c>
      <c r="V2725" s="215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7" t="str">
        <f t="shared" si="216"/>
        <v/>
      </c>
      <c r="V2726" s="215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7" t="str">
        <f t="shared" si="216"/>
        <v/>
      </c>
      <c r="V2727" s="215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7" t="str">
        <f t="shared" si="216"/>
        <v/>
      </c>
      <c r="V2728" s="215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7" t="str">
        <f t="shared" si="216"/>
        <v/>
      </c>
      <c r="V2729" s="215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7" t="str">
        <f t="shared" si="216"/>
        <v/>
      </c>
      <c r="V2730" s="215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7" t="str">
        <f t="shared" si="216"/>
        <v/>
      </c>
      <c r="V2731" s="215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7" t="str">
        <f t="shared" si="216"/>
        <v/>
      </c>
      <c r="V2732" s="215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7" t="str">
        <f t="shared" si="216"/>
        <v/>
      </c>
      <c r="V2733" s="215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7" t="str">
        <f t="shared" si="216"/>
        <v/>
      </c>
      <c r="V2734" s="215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7" t="str">
        <f t="shared" si="216"/>
        <v/>
      </c>
      <c r="V2735" s="215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7" t="str">
        <f t="shared" si="216"/>
        <v/>
      </c>
      <c r="V2736" s="215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7" t="str">
        <f t="shared" si="216"/>
        <v/>
      </c>
      <c r="V2737" s="215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7" t="str">
        <f t="shared" si="216"/>
        <v/>
      </c>
      <c r="V2738" s="215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7" t="str">
        <f t="shared" si="216"/>
        <v/>
      </c>
      <c r="V2739" s="215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7" t="str">
        <f t="shared" si="216"/>
        <v/>
      </c>
      <c r="V2740" s="215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7" t="str">
        <f t="shared" si="216"/>
        <v/>
      </c>
      <c r="V2741" s="215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7" t="str">
        <f t="shared" si="216"/>
        <v/>
      </c>
      <c r="V2742" s="215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7" t="str">
        <f t="shared" si="216"/>
        <v/>
      </c>
      <c r="V2743" s="215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7" t="str">
        <f t="shared" si="216"/>
        <v/>
      </c>
      <c r="V2744" s="215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7" t="str">
        <f t="shared" si="216"/>
        <v/>
      </c>
      <c r="V2745" s="215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7" t="str">
        <f t="shared" si="216"/>
        <v/>
      </c>
      <c r="V2746" s="215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7" t="str">
        <f t="shared" si="216"/>
        <v/>
      </c>
      <c r="V2747" s="215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7" t="str">
        <f t="shared" si="216"/>
        <v/>
      </c>
      <c r="V2748" s="215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7" t="str">
        <f t="shared" si="216"/>
        <v/>
      </c>
      <c r="V2749" s="215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7" t="str">
        <f t="shared" si="216"/>
        <v/>
      </c>
      <c r="V2750" s="215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7" t="str">
        <f t="shared" si="216"/>
        <v/>
      </c>
      <c r="V2751" s="215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7" t="str">
        <f t="shared" si="216"/>
        <v/>
      </c>
      <c r="V2752" s="215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7" t="str">
        <f t="shared" si="216"/>
        <v/>
      </c>
      <c r="V2753" s="215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7" t="str">
        <f t="shared" ref="U2754:U2817" si="221">IF(OR($D2754="",$H2754=""),"",ROUND($D2754+$H2754,2))</f>
        <v/>
      </c>
      <c r="V2754" s="215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7" t="str">
        <f t="shared" si="221"/>
        <v/>
      </c>
      <c r="V2755" s="215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7" t="str">
        <f t="shared" si="221"/>
        <v/>
      </c>
      <c r="V2756" s="215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7" t="str">
        <f t="shared" si="221"/>
        <v/>
      </c>
      <c r="V2757" s="215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7" t="str">
        <f t="shared" si="221"/>
        <v/>
      </c>
      <c r="V2758" s="215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7" t="str">
        <f t="shared" si="221"/>
        <v/>
      </c>
      <c r="V2759" s="215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7" t="str">
        <f t="shared" si="221"/>
        <v/>
      </c>
      <c r="V2760" s="215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7" t="str">
        <f t="shared" si="221"/>
        <v/>
      </c>
      <c r="V2761" s="215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7" t="str">
        <f t="shared" si="221"/>
        <v/>
      </c>
      <c r="V2762" s="215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7" t="str">
        <f t="shared" si="221"/>
        <v/>
      </c>
      <c r="V2763" s="215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7" t="str">
        <f t="shared" si="221"/>
        <v/>
      </c>
      <c r="V2764" s="215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7" t="str">
        <f t="shared" si="221"/>
        <v/>
      </c>
      <c r="V2765" s="215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7" t="str">
        <f t="shared" si="221"/>
        <v/>
      </c>
      <c r="V2766" s="215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7" t="str">
        <f t="shared" si="221"/>
        <v/>
      </c>
      <c r="V2767" s="215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7" t="str">
        <f t="shared" si="221"/>
        <v/>
      </c>
      <c r="V2768" s="215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7" t="str">
        <f t="shared" si="221"/>
        <v/>
      </c>
      <c r="V2769" s="215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7" t="str">
        <f t="shared" si="221"/>
        <v/>
      </c>
      <c r="V2770" s="215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7" t="str">
        <f t="shared" si="221"/>
        <v/>
      </c>
      <c r="V2771" s="215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7" t="str">
        <f t="shared" si="221"/>
        <v/>
      </c>
      <c r="V2772" s="215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7" t="str">
        <f t="shared" si="221"/>
        <v/>
      </c>
      <c r="V2773" s="215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7" t="str">
        <f t="shared" si="221"/>
        <v/>
      </c>
      <c r="V2774" s="215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7" t="str">
        <f t="shared" si="221"/>
        <v/>
      </c>
      <c r="V2775" s="215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7" t="str">
        <f t="shared" si="221"/>
        <v/>
      </c>
      <c r="V2776" s="215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7" t="str">
        <f t="shared" si="221"/>
        <v/>
      </c>
      <c r="V2777" s="215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7" t="str">
        <f t="shared" si="221"/>
        <v/>
      </c>
      <c r="V2778" s="215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7" t="str">
        <f t="shared" si="221"/>
        <v/>
      </c>
      <c r="V2779" s="215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7" t="str">
        <f t="shared" si="221"/>
        <v/>
      </c>
      <c r="V2780" s="215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7" t="str">
        <f t="shared" si="221"/>
        <v/>
      </c>
      <c r="V2781" s="215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7" t="str">
        <f t="shared" si="221"/>
        <v/>
      </c>
      <c r="V2782" s="215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7" t="str">
        <f t="shared" si="221"/>
        <v/>
      </c>
      <c r="V2783" s="215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7" t="str">
        <f t="shared" si="221"/>
        <v/>
      </c>
      <c r="V2784" s="215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7" t="str">
        <f t="shared" si="221"/>
        <v/>
      </c>
      <c r="V2785" s="215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7" t="str">
        <f t="shared" si="221"/>
        <v/>
      </c>
      <c r="V2786" s="215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7" t="str">
        <f t="shared" si="221"/>
        <v/>
      </c>
      <c r="V2787" s="215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7" t="str">
        <f t="shared" si="221"/>
        <v/>
      </c>
      <c r="V2788" s="215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7" t="str">
        <f t="shared" si="221"/>
        <v/>
      </c>
      <c r="V2789" s="215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7" t="str">
        <f t="shared" si="221"/>
        <v/>
      </c>
      <c r="V2790" s="215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7" t="str">
        <f t="shared" si="221"/>
        <v/>
      </c>
      <c r="V2791" s="215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7" t="str">
        <f t="shared" si="221"/>
        <v/>
      </c>
      <c r="V2792" s="215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7" t="str">
        <f t="shared" si="221"/>
        <v/>
      </c>
      <c r="V2793" s="215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7" t="str">
        <f t="shared" si="221"/>
        <v/>
      </c>
      <c r="V2794" s="215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7" t="str">
        <f t="shared" si="221"/>
        <v/>
      </c>
      <c r="V2795" s="215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7" t="str">
        <f t="shared" si="221"/>
        <v/>
      </c>
      <c r="V2796" s="215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7" t="str">
        <f t="shared" si="221"/>
        <v/>
      </c>
      <c r="V2797" s="215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7" t="str">
        <f t="shared" si="221"/>
        <v/>
      </c>
      <c r="V2798" s="215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7" t="str">
        <f t="shared" si="221"/>
        <v/>
      </c>
      <c r="V2799" s="215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7" t="str">
        <f t="shared" si="221"/>
        <v/>
      </c>
      <c r="V2800" s="215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7" t="str">
        <f t="shared" si="221"/>
        <v/>
      </c>
      <c r="V2801" s="215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7" t="str">
        <f t="shared" si="221"/>
        <v/>
      </c>
      <c r="V2802" s="215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7" t="str">
        <f t="shared" si="221"/>
        <v/>
      </c>
      <c r="V2803" s="215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7" t="str">
        <f t="shared" si="221"/>
        <v/>
      </c>
      <c r="V2804" s="215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7" t="str">
        <f t="shared" si="221"/>
        <v/>
      </c>
      <c r="V2805" s="215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7" t="str">
        <f t="shared" si="221"/>
        <v/>
      </c>
      <c r="V2806" s="215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7" t="str">
        <f t="shared" si="221"/>
        <v/>
      </c>
      <c r="V2807" s="215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7" t="str">
        <f t="shared" si="221"/>
        <v/>
      </c>
      <c r="V2808" s="215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7" t="str">
        <f t="shared" si="221"/>
        <v/>
      </c>
      <c r="V2809" s="215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7" t="str">
        <f t="shared" si="221"/>
        <v/>
      </c>
      <c r="V2810" s="215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7" t="str">
        <f t="shared" si="221"/>
        <v/>
      </c>
      <c r="V2811" s="215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7" t="str">
        <f t="shared" si="221"/>
        <v/>
      </c>
      <c r="V2812" s="215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7" t="str">
        <f t="shared" si="221"/>
        <v/>
      </c>
      <c r="V2813" s="215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7" t="str">
        <f t="shared" si="221"/>
        <v/>
      </c>
      <c r="V2814" s="215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7" t="str">
        <f t="shared" si="221"/>
        <v/>
      </c>
      <c r="V2815" s="215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7" t="str">
        <f t="shared" si="221"/>
        <v/>
      </c>
      <c r="V2816" s="215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7" t="str">
        <f t="shared" si="221"/>
        <v/>
      </c>
      <c r="V2817" s="215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7" t="str">
        <f t="shared" ref="U2818:U2881" si="226">IF(OR($D2818="",$H2818=""),"",ROUND($D2818+$H2818,2))</f>
        <v/>
      </c>
      <c r="V2818" s="215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7" t="str">
        <f t="shared" si="226"/>
        <v/>
      </c>
      <c r="V2819" s="215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7" t="str">
        <f t="shared" si="226"/>
        <v/>
      </c>
      <c r="V2820" s="215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7" t="str">
        <f t="shared" si="226"/>
        <v/>
      </c>
      <c r="V2821" s="215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7" t="str">
        <f t="shared" si="226"/>
        <v/>
      </c>
      <c r="V2822" s="215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7" t="str">
        <f t="shared" si="226"/>
        <v/>
      </c>
      <c r="V2823" s="215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7" t="str">
        <f t="shared" si="226"/>
        <v/>
      </c>
      <c r="V2824" s="215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7" t="str">
        <f t="shared" si="226"/>
        <v/>
      </c>
      <c r="V2825" s="215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7" t="str">
        <f t="shared" si="226"/>
        <v/>
      </c>
      <c r="V2826" s="215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7" t="str">
        <f t="shared" si="226"/>
        <v/>
      </c>
      <c r="V2827" s="215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7" t="str">
        <f t="shared" si="226"/>
        <v/>
      </c>
      <c r="V2828" s="215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7" t="str">
        <f t="shared" si="226"/>
        <v/>
      </c>
      <c r="V2829" s="215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7" t="str">
        <f t="shared" si="226"/>
        <v/>
      </c>
      <c r="V2830" s="215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7" t="str">
        <f t="shared" si="226"/>
        <v/>
      </c>
      <c r="V2831" s="215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7" t="str">
        <f t="shared" si="226"/>
        <v/>
      </c>
      <c r="V2832" s="215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7" t="str">
        <f t="shared" si="226"/>
        <v/>
      </c>
      <c r="V2833" s="215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7" t="str">
        <f t="shared" si="226"/>
        <v/>
      </c>
      <c r="V2834" s="215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7" t="str">
        <f t="shared" si="226"/>
        <v/>
      </c>
      <c r="V2835" s="215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7" t="str">
        <f t="shared" si="226"/>
        <v/>
      </c>
      <c r="V2836" s="215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7" t="str">
        <f t="shared" si="226"/>
        <v/>
      </c>
      <c r="V2837" s="215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7" t="str">
        <f t="shared" si="226"/>
        <v/>
      </c>
      <c r="V2838" s="215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7" t="str">
        <f t="shared" si="226"/>
        <v/>
      </c>
      <c r="V2839" s="215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7" t="str">
        <f t="shared" si="226"/>
        <v/>
      </c>
      <c r="V2840" s="215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7" t="str">
        <f t="shared" si="226"/>
        <v/>
      </c>
      <c r="V2841" s="215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7" t="str">
        <f t="shared" si="226"/>
        <v/>
      </c>
      <c r="V2842" s="215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7" t="str">
        <f t="shared" si="226"/>
        <v/>
      </c>
      <c r="V2843" s="215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7" t="str">
        <f t="shared" si="226"/>
        <v/>
      </c>
      <c r="V2844" s="215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7" t="str">
        <f t="shared" si="226"/>
        <v/>
      </c>
      <c r="V2845" s="215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7" t="str">
        <f t="shared" si="226"/>
        <v/>
      </c>
      <c r="V2846" s="215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7" t="str">
        <f t="shared" si="226"/>
        <v/>
      </c>
      <c r="V2847" s="215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7" t="str">
        <f t="shared" si="226"/>
        <v/>
      </c>
      <c r="V2848" s="215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7" t="str">
        <f t="shared" si="226"/>
        <v/>
      </c>
      <c r="V2849" s="215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7" t="str">
        <f t="shared" si="226"/>
        <v/>
      </c>
      <c r="V2850" s="215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7" t="str">
        <f t="shared" si="226"/>
        <v/>
      </c>
      <c r="V2851" s="215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7" t="str">
        <f t="shared" si="226"/>
        <v/>
      </c>
      <c r="V2852" s="215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7" t="str">
        <f t="shared" si="226"/>
        <v/>
      </c>
      <c r="V2853" s="215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7" t="str">
        <f t="shared" si="226"/>
        <v/>
      </c>
      <c r="V2854" s="215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7" t="str">
        <f t="shared" si="226"/>
        <v/>
      </c>
      <c r="V2855" s="215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7" t="str">
        <f t="shared" si="226"/>
        <v/>
      </c>
      <c r="V2856" s="215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7" t="str">
        <f t="shared" si="226"/>
        <v/>
      </c>
      <c r="V2857" s="215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7" t="str">
        <f t="shared" si="226"/>
        <v/>
      </c>
      <c r="V2858" s="215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7" t="str">
        <f t="shared" si="226"/>
        <v/>
      </c>
      <c r="V2859" s="215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7" t="str">
        <f t="shared" si="226"/>
        <v/>
      </c>
      <c r="V2860" s="215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7" t="str">
        <f t="shared" si="226"/>
        <v/>
      </c>
      <c r="V2861" s="215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7" t="str">
        <f t="shared" si="226"/>
        <v/>
      </c>
      <c r="V2862" s="215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7" t="str">
        <f t="shared" si="226"/>
        <v/>
      </c>
      <c r="V2863" s="215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7" t="str">
        <f t="shared" si="226"/>
        <v/>
      </c>
      <c r="V2864" s="215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7" t="str">
        <f t="shared" si="226"/>
        <v/>
      </c>
      <c r="V2865" s="215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7" t="str">
        <f t="shared" si="226"/>
        <v/>
      </c>
      <c r="V2866" s="215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7" t="str">
        <f t="shared" si="226"/>
        <v/>
      </c>
      <c r="V2867" s="215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7" t="str">
        <f t="shared" si="226"/>
        <v/>
      </c>
      <c r="V2868" s="215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7" t="str">
        <f t="shared" si="226"/>
        <v/>
      </c>
      <c r="V2869" s="215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7" t="str">
        <f t="shared" si="226"/>
        <v/>
      </c>
      <c r="V2870" s="215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7" t="str">
        <f t="shared" si="226"/>
        <v/>
      </c>
      <c r="V2871" s="215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7" t="str">
        <f t="shared" si="226"/>
        <v/>
      </c>
      <c r="V2872" s="215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7" t="str">
        <f t="shared" si="226"/>
        <v/>
      </c>
      <c r="V2873" s="215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7" t="str">
        <f t="shared" si="226"/>
        <v/>
      </c>
      <c r="V2874" s="215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7" t="str">
        <f t="shared" si="226"/>
        <v/>
      </c>
      <c r="V2875" s="215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7" t="str">
        <f t="shared" si="226"/>
        <v/>
      </c>
      <c r="V2876" s="215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7" t="str">
        <f t="shared" si="226"/>
        <v/>
      </c>
      <c r="V2877" s="215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7" t="str">
        <f t="shared" si="226"/>
        <v/>
      </c>
      <c r="V2878" s="215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7" t="str">
        <f t="shared" si="226"/>
        <v/>
      </c>
      <c r="V2879" s="215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7" t="str">
        <f t="shared" si="226"/>
        <v/>
      </c>
      <c r="V2880" s="215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7" t="str">
        <f t="shared" si="226"/>
        <v/>
      </c>
      <c r="V2881" s="215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7" t="str">
        <f t="shared" ref="U2882:U2945" si="231">IF(OR($D2882="",$H2882=""),"",ROUND($D2882+$H2882,2))</f>
        <v/>
      </c>
      <c r="V2882" s="215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7" t="str">
        <f t="shared" si="231"/>
        <v/>
      </c>
      <c r="V2883" s="215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7" t="str">
        <f t="shared" si="231"/>
        <v/>
      </c>
      <c r="V2884" s="215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7" t="str">
        <f t="shared" si="231"/>
        <v/>
      </c>
      <c r="V2885" s="215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7" t="str">
        <f t="shared" si="231"/>
        <v/>
      </c>
      <c r="V2886" s="215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7" t="str">
        <f t="shared" si="231"/>
        <v/>
      </c>
      <c r="V2887" s="215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7" t="str">
        <f t="shared" si="231"/>
        <v/>
      </c>
      <c r="V2888" s="215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7" t="str">
        <f t="shared" si="231"/>
        <v/>
      </c>
      <c r="V2889" s="215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7" t="str">
        <f t="shared" si="231"/>
        <v/>
      </c>
      <c r="V2890" s="215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7" t="str">
        <f t="shared" si="231"/>
        <v/>
      </c>
      <c r="V2891" s="215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7" t="str">
        <f t="shared" si="231"/>
        <v/>
      </c>
      <c r="V2892" s="215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7" t="str">
        <f t="shared" si="231"/>
        <v/>
      </c>
      <c r="V2893" s="215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7" t="str">
        <f t="shared" si="231"/>
        <v/>
      </c>
      <c r="V2894" s="215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7" t="str">
        <f t="shared" si="231"/>
        <v/>
      </c>
      <c r="V2895" s="215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7" t="str">
        <f t="shared" si="231"/>
        <v/>
      </c>
      <c r="V2896" s="215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7" t="str">
        <f t="shared" si="231"/>
        <v/>
      </c>
      <c r="V2897" s="215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7" t="str">
        <f t="shared" si="231"/>
        <v/>
      </c>
      <c r="V2898" s="215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7" t="str">
        <f t="shared" si="231"/>
        <v/>
      </c>
      <c r="V2899" s="215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7" t="str">
        <f t="shared" si="231"/>
        <v/>
      </c>
      <c r="V2900" s="215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7" t="str">
        <f t="shared" si="231"/>
        <v/>
      </c>
      <c r="V2901" s="215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7" t="str">
        <f t="shared" si="231"/>
        <v/>
      </c>
      <c r="V2902" s="215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7" t="str">
        <f t="shared" si="231"/>
        <v/>
      </c>
      <c r="V2903" s="215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7" t="str">
        <f t="shared" si="231"/>
        <v/>
      </c>
      <c r="V2904" s="215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7" t="str">
        <f t="shared" si="231"/>
        <v/>
      </c>
      <c r="V2905" s="215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7" t="str">
        <f t="shared" si="231"/>
        <v/>
      </c>
      <c r="V2906" s="215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7" t="str">
        <f t="shared" si="231"/>
        <v/>
      </c>
      <c r="V2907" s="215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7" t="str">
        <f t="shared" si="231"/>
        <v/>
      </c>
      <c r="V2908" s="215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7" t="str">
        <f t="shared" si="231"/>
        <v/>
      </c>
      <c r="V2909" s="215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7" t="str">
        <f t="shared" si="231"/>
        <v/>
      </c>
      <c r="V2910" s="215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7" t="str">
        <f t="shared" si="231"/>
        <v/>
      </c>
      <c r="V2911" s="215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7" t="str">
        <f t="shared" si="231"/>
        <v/>
      </c>
      <c r="V2912" s="215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7" t="str">
        <f t="shared" si="231"/>
        <v/>
      </c>
      <c r="V2913" s="215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7" t="str">
        <f t="shared" si="231"/>
        <v/>
      </c>
      <c r="V2914" s="215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7" t="str">
        <f t="shared" si="231"/>
        <v/>
      </c>
      <c r="V2915" s="215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7" t="str">
        <f t="shared" si="231"/>
        <v/>
      </c>
      <c r="V2916" s="215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7" t="str">
        <f t="shared" si="231"/>
        <v/>
      </c>
      <c r="V2917" s="215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7" t="str">
        <f t="shared" si="231"/>
        <v/>
      </c>
      <c r="V2918" s="215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7" t="str">
        <f t="shared" si="231"/>
        <v/>
      </c>
      <c r="V2919" s="215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7" t="str">
        <f t="shared" si="231"/>
        <v/>
      </c>
      <c r="V2920" s="215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7" t="str">
        <f t="shared" si="231"/>
        <v/>
      </c>
      <c r="V2921" s="215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7" t="str">
        <f t="shared" si="231"/>
        <v/>
      </c>
      <c r="V2922" s="215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7" t="str">
        <f t="shared" si="231"/>
        <v/>
      </c>
      <c r="V2923" s="215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7" t="str">
        <f t="shared" si="231"/>
        <v/>
      </c>
      <c r="V2924" s="215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7" t="str">
        <f t="shared" si="231"/>
        <v/>
      </c>
      <c r="V2925" s="215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7" t="str">
        <f t="shared" si="231"/>
        <v/>
      </c>
      <c r="V2926" s="215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7" t="str">
        <f t="shared" si="231"/>
        <v/>
      </c>
      <c r="V2927" s="215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7" t="str">
        <f t="shared" si="231"/>
        <v/>
      </c>
      <c r="V2928" s="215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7" t="str">
        <f t="shared" si="231"/>
        <v/>
      </c>
      <c r="V2929" s="215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7" t="str">
        <f t="shared" si="231"/>
        <v/>
      </c>
      <c r="V2930" s="215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7" t="str">
        <f t="shared" si="231"/>
        <v/>
      </c>
      <c r="V2931" s="215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7" t="str">
        <f t="shared" si="231"/>
        <v/>
      </c>
      <c r="V2932" s="215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7" t="str">
        <f t="shared" si="231"/>
        <v/>
      </c>
      <c r="V2933" s="215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7" t="str">
        <f t="shared" si="231"/>
        <v/>
      </c>
      <c r="V2934" s="215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7" t="str">
        <f t="shared" si="231"/>
        <v/>
      </c>
      <c r="V2935" s="215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7" t="str">
        <f t="shared" si="231"/>
        <v/>
      </c>
      <c r="V2936" s="215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7" t="str">
        <f t="shared" si="231"/>
        <v/>
      </c>
      <c r="V2937" s="215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7" t="str">
        <f t="shared" si="231"/>
        <v/>
      </c>
      <c r="V2938" s="215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7" t="str">
        <f t="shared" si="231"/>
        <v/>
      </c>
      <c r="V2939" s="215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7" t="str">
        <f t="shared" si="231"/>
        <v/>
      </c>
      <c r="V2940" s="215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7" t="str">
        <f t="shared" si="231"/>
        <v/>
      </c>
      <c r="V2941" s="215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7" t="str">
        <f t="shared" si="231"/>
        <v/>
      </c>
      <c r="V2942" s="215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7" t="str">
        <f t="shared" si="231"/>
        <v/>
      </c>
      <c r="V2943" s="215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7" t="str">
        <f t="shared" si="231"/>
        <v/>
      </c>
      <c r="V2944" s="215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7" t="str">
        <f t="shared" si="231"/>
        <v/>
      </c>
      <c r="V2945" s="215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7" t="str">
        <f t="shared" ref="U2946:U3009" si="236">IF(OR($D2946="",$H2946=""),"",ROUND($D2946+$H2946,2))</f>
        <v/>
      </c>
      <c r="V2946" s="215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7" t="str">
        <f t="shared" si="236"/>
        <v/>
      </c>
      <c r="V2947" s="215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7" t="str">
        <f t="shared" si="236"/>
        <v/>
      </c>
      <c r="V2948" s="215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7" t="str">
        <f t="shared" si="236"/>
        <v/>
      </c>
      <c r="V2949" s="215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7" t="str">
        <f t="shared" si="236"/>
        <v/>
      </c>
      <c r="V2950" s="215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7" t="str">
        <f t="shared" si="236"/>
        <v/>
      </c>
      <c r="V2951" s="215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7" t="str">
        <f t="shared" si="236"/>
        <v/>
      </c>
      <c r="V2952" s="215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7" t="str">
        <f t="shared" si="236"/>
        <v/>
      </c>
      <c r="V2953" s="215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7" t="str">
        <f t="shared" si="236"/>
        <v/>
      </c>
      <c r="V2954" s="215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7" t="str">
        <f t="shared" si="236"/>
        <v/>
      </c>
      <c r="V2955" s="215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7" t="str">
        <f t="shared" si="236"/>
        <v/>
      </c>
      <c r="V2956" s="215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7" t="str">
        <f t="shared" si="236"/>
        <v/>
      </c>
      <c r="V2957" s="215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7" t="str">
        <f t="shared" si="236"/>
        <v/>
      </c>
      <c r="V2958" s="215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7" t="str">
        <f t="shared" si="236"/>
        <v/>
      </c>
      <c r="V2959" s="215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7" t="str">
        <f t="shared" si="236"/>
        <v/>
      </c>
      <c r="V2960" s="215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7" t="str">
        <f t="shared" si="236"/>
        <v/>
      </c>
      <c r="V2961" s="215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7" t="str">
        <f t="shared" si="236"/>
        <v/>
      </c>
      <c r="V2962" s="215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7" t="str">
        <f t="shared" si="236"/>
        <v/>
      </c>
      <c r="V2963" s="215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7" t="str">
        <f t="shared" si="236"/>
        <v/>
      </c>
      <c r="V2964" s="215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7" t="str">
        <f t="shared" si="236"/>
        <v/>
      </c>
      <c r="V2965" s="215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7" t="str">
        <f t="shared" si="236"/>
        <v/>
      </c>
      <c r="V2966" s="215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7" t="str">
        <f t="shared" si="236"/>
        <v/>
      </c>
      <c r="V2967" s="215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7" t="str">
        <f t="shared" si="236"/>
        <v/>
      </c>
      <c r="V2968" s="215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7" t="str">
        <f t="shared" si="236"/>
        <v/>
      </c>
      <c r="V2969" s="215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7" t="str">
        <f t="shared" si="236"/>
        <v/>
      </c>
      <c r="V2970" s="215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7" t="str">
        <f t="shared" si="236"/>
        <v/>
      </c>
      <c r="V2971" s="215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7" t="str">
        <f t="shared" si="236"/>
        <v/>
      </c>
      <c r="V2972" s="215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7" t="str">
        <f t="shared" si="236"/>
        <v/>
      </c>
      <c r="V2973" s="215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7" t="str">
        <f t="shared" si="236"/>
        <v/>
      </c>
      <c r="V2974" s="215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7" t="str">
        <f t="shared" si="236"/>
        <v/>
      </c>
      <c r="V2975" s="215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7" t="str">
        <f t="shared" si="236"/>
        <v/>
      </c>
      <c r="V2976" s="215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7" t="str">
        <f t="shared" si="236"/>
        <v/>
      </c>
      <c r="V2977" s="215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7" t="str">
        <f t="shared" si="236"/>
        <v/>
      </c>
      <c r="V2978" s="215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7" t="str">
        <f t="shared" si="236"/>
        <v/>
      </c>
      <c r="V2979" s="215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7" t="str">
        <f t="shared" si="236"/>
        <v/>
      </c>
      <c r="V2980" s="215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7" t="str">
        <f t="shared" si="236"/>
        <v/>
      </c>
      <c r="V2981" s="215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7" t="str">
        <f t="shared" si="236"/>
        <v/>
      </c>
      <c r="V2982" s="215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7" t="str">
        <f t="shared" si="236"/>
        <v/>
      </c>
      <c r="V2983" s="215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7" t="str">
        <f t="shared" si="236"/>
        <v/>
      </c>
      <c r="V2984" s="215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7" t="str">
        <f t="shared" si="236"/>
        <v/>
      </c>
      <c r="V2985" s="215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7" t="str">
        <f t="shared" si="236"/>
        <v/>
      </c>
      <c r="V2986" s="215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7" t="str">
        <f t="shared" si="236"/>
        <v/>
      </c>
      <c r="V2987" s="215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7" t="str">
        <f t="shared" si="236"/>
        <v/>
      </c>
      <c r="V2988" s="215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7" t="str">
        <f t="shared" si="236"/>
        <v/>
      </c>
      <c r="V2989" s="215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7" t="str">
        <f t="shared" si="236"/>
        <v/>
      </c>
      <c r="V2990" s="215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7" t="str">
        <f t="shared" si="236"/>
        <v/>
      </c>
      <c r="V2991" s="215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7" t="str">
        <f t="shared" si="236"/>
        <v/>
      </c>
      <c r="V2992" s="215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7" t="str">
        <f t="shared" si="236"/>
        <v/>
      </c>
      <c r="V2993" s="215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7" t="str">
        <f t="shared" si="236"/>
        <v/>
      </c>
      <c r="V2994" s="215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7" t="str">
        <f t="shared" si="236"/>
        <v/>
      </c>
      <c r="V2995" s="215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7" t="str">
        <f t="shared" si="236"/>
        <v/>
      </c>
      <c r="V2996" s="215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7" t="str">
        <f t="shared" si="236"/>
        <v/>
      </c>
      <c r="V2997" s="215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7" t="str">
        <f t="shared" si="236"/>
        <v/>
      </c>
      <c r="V2998" s="215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7" t="str">
        <f t="shared" si="236"/>
        <v/>
      </c>
      <c r="V2999" s="215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7" t="str">
        <f t="shared" si="236"/>
        <v/>
      </c>
      <c r="V3000" s="215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7" t="str">
        <f t="shared" si="236"/>
        <v/>
      </c>
      <c r="V3001" s="215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7" t="str">
        <f t="shared" si="236"/>
        <v/>
      </c>
      <c r="V3002" s="215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7" t="str">
        <f t="shared" si="236"/>
        <v/>
      </c>
      <c r="V3003" s="215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7" t="str">
        <f t="shared" si="236"/>
        <v/>
      </c>
      <c r="V3004" s="215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7" t="str">
        <f t="shared" si="236"/>
        <v/>
      </c>
      <c r="V3005" s="215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7" t="str">
        <f t="shared" si="236"/>
        <v/>
      </c>
      <c r="V3006" s="215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7" t="str">
        <f t="shared" si="236"/>
        <v/>
      </c>
      <c r="V3007" s="215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7" t="str">
        <f t="shared" si="236"/>
        <v/>
      </c>
      <c r="V3008" s="215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7" t="str">
        <f t="shared" si="236"/>
        <v/>
      </c>
      <c r="V3009" s="215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7" t="str">
        <f t="shared" ref="U3010:U3073" si="241">IF(OR($D3010="",$H3010=""),"",ROUND($D3010+$H3010,2))</f>
        <v/>
      </c>
      <c r="V3010" s="215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7" t="str">
        <f t="shared" si="241"/>
        <v/>
      </c>
      <c r="V3011" s="215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7" t="str">
        <f t="shared" si="241"/>
        <v/>
      </c>
      <c r="V3012" s="215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7" t="str">
        <f t="shared" si="241"/>
        <v/>
      </c>
      <c r="V3013" s="215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7" t="str">
        <f t="shared" si="241"/>
        <v/>
      </c>
      <c r="V3014" s="215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7" t="str">
        <f t="shared" si="241"/>
        <v/>
      </c>
      <c r="V3015" s="215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7" t="str">
        <f t="shared" si="241"/>
        <v/>
      </c>
      <c r="V3016" s="215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7" t="str">
        <f t="shared" si="241"/>
        <v/>
      </c>
      <c r="V3017" s="215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7" t="str">
        <f t="shared" si="241"/>
        <v/>
      </c>
      <c r="V3018" s="215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7" t="str">
        <f t="shared" si="241"/>
        <v/>
      </c>
      <c r="V3019" s="215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7" t="str">
        <f t="shared" si="241"/>
        <v/>
      </c>
      <c r="V3020" s="215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7" t="str">
        <f t="shared" si="241"/>
        <v/>
      </c>
      <c r="V3021" s="215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7" t="str">
        <f t="shared" si="241"/>
        <v/>
      </c>
      <c r="V3022" s="215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7" t="str">
        <f t="shared" si="241"/>
        <v/>
      </c>
      <c r="V3023" s="215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7" t="str">
        <f t="shared" si="241"/>
        <v/>
      </c>
      <c r="V3024" s="215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7" t="str">
        <f t="shared" si="241"/>
        <v/>
      </c>
      <c r="V3025" s="215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7" t="str">
        <f t="shared" si="241"/>
        <v/>
      </c>
      <c r="V3026" s="215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7" t="str">
        <f t="shared" si="241"/>
        <v/>
      </c>
      <c r="V3027" s="215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7" t="str">
        <f t="shared" si="241"/>
        <v/>
      </c>
      <c r="V3028" s="215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7" t="str">
        <f t="shared" si="241"/>
        <v/>
      </c>
      <c r="V3029" s="215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7" t="str">
        <f t="shared" si="241"/>
        <v/>
      </c>
      <c r="V3030" s="215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7" t="str">
        <f t="shared" si="241"/>
        <v/>
      </c>
      <c r="V3031" s="215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7" t="str">
        <f t="shared" si="241"/>
        <v/>
      </c>
      <c r="V3032" s="215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7" t="str">
        <f t="shared" si="241"/>
        <v/>
      </c>
      <c r="V3033" s="215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7" t="str">
        <f t="shared" si="241"/>
        <v/>
      </c>
      <c r="V3034" s="215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7" t="str">
        <f t="shared" si="241"/>
        <v/>
      </c>
      <c r="V3035" s="215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7" t="str">
        <f t="shared" si="241"/>
        <v/>
      </c>
      <c r="V3036" s="215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7" t="str">
        <f t="shared" si="241"/>
        <v/>
      </c>
      <c r="V3037" s="215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7" t="str">
        <f t="shared" si="241"/>
        <v/>
      </c>
      <c r="V3038" s="215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7" t="str">
        <f t="shared" si="241"/>
        <v/>
      </c>
      <c r="V3039" s="215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7" t="str">
        <f t="shared" si="241"/>
        <v/>
      </c>
      <c r="V3040" s="215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7" t="str">
        <f t="shared" si="241"/>
        <v/>
      </c>
      <c r="V3041" s="215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7" t="str">
        <f t="shared" si="241"/>
        <v/>
      </c>
      <c r="V3042" s="215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7" t="str">
        <f t="shared" si="241"/>
        <v/>
      </c>
      <c r="V3043" s="215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7" t="str">
        <f t="shared" si="241"/>
        <v/>
      </c>
      <c r="V3044" s="215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7" t="str">
        <f t="shared" si="241"/>
        <v/>
      </c>
      <c r="V3045" s="215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7" t="str">
        <f t="shared" si="241"/>
        <v/>
      </c>
      <c r="V3046" s="215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7" t="str">
        <f t="shared" si="241"/>
        <v/>
      </c>
      <c r="V3047" s="215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7" t="str">
        <f t="shared" si="241"/>
        <v/>
      </c>
      <c r="V3048" s="215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7" t="str">
        <f t="shared" si="241"/>
        <v/>
      </c>
      <c r="V3049" s="215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7" t="str">
        <f t="shared" si="241"/>
        <v/>
      </c>
      <c r="V3050" s="215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7" t="str">
        <f t="shared" si="241"/>
        <v/>
      </c>
      <c r="V3051" s="215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7" t="str">
        <f t="shared" si="241"/>
        <v/>
      </c>
      <c r="V3052" s="215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7" t="str">
        <f t="shared" si="241"/>
        <v/>
      </c>
      <c r="V3053" s="215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7" t="str">
        <f t="shared" si="241"/>
        <v/>
      </c>
      <c r="V3054" s="215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7" t="str">
        <f t="shared" si="241"/>
        <v/>
      </c>
      <c r="V3055" s="215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7" t="str">
        <f t="shared" si="241"/>
        <v/>
      </c>
      <c r="V3056" s="215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7" t="str">
        <f t="shared" si="241"/>
        <v/>
      </c>
      <c r="V3057" s="215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7" t="str">
        <f t="shared" si="241"/>
        <v/>
      </c>
      <c r="V3058" s="215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7" t="str">
        <f t="shared" si="241"/>
        <v/>
      </c>
      <c r="V3059" s="215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7" t="str">
        <f t="shared" si="241"/>
        <v/>
      </c>
      <c r="V3060" s="215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7" t="str">
        <f t="shared" si="241"/>
        <v/>
      </c>
      <c r="V3061" s="215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7" t="str">
        <f t="shared" si="241"/>
        <v/>
      </c>
      <c r="V3062" s="215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7" t="str">
        <f t="shared" si="241"/>
        <v/>
      </c>
      <c r="V3063" s="215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7" t="str">
        <f t="shared" si="241"/>
        <v/>
      </c>
      <c r="V3064" s="215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7" t="str">
        <f t="shared" si="241"/>
        <v/>
      </c>
      <c r="V3065" s="215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7" t="str">
        <f t="shared" si="241"/>
        <v/>
      </c>
      <c r="V3066" s="215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7" t="str">
        <f t="shared" si="241"/>
        <v/>
      </c>
      <c r="V3067" s="215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7" t="str">
        <f t="shared" si="241"/>
        <v/>
      </c>
      <c r="V3068" s="215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7" t="str">
        <f t="shared" si="241"/>
        <v/>
      </c>
      <c r="V3069" s="215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7" t="str">
        <f t="shared" si="241"/>
        <v/>
      </c>
      <c r="V3070" s="215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7" t="str">
        <f t="shared" si="241"/>
        <v/>
      </c>
      <c r="V3071" s="215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7" t="str">
        <f t="shared" si="241"/>
        <v/>
      </c>
      <c r="V3072" s="215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7" t="str">
        <f t="shared" si="241"/>
        <v/>
      </c>
      <c r="V3073" s="215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7" t="str">
        <f t="shared" ref="U3074:U3137" si="246">IF(OR($D3074="",$H3074=""),"",ROUND($D3074+$H3074,2))</f>
        <v/>
      </c>
      <c r="V3074" s="215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7" t="str">
        <f t="shared" si="246"/>
        <v/>
      </c>
      <c r="V3075" s="215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7" t="str">
        <f t="shared" si="246"/>
        <v/>
      </c>
      <c r="V3076" s="215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7" t="str">
        <f t="shared" si="246"/>
        <v/>
      </c>
      <c r="V3077" s="215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7" t="str">
        <f t="shared" si="246"/>
        <v/>
      </c>
      <c r="V3078" s="215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7" t="str">
        <f t="shared" si="246"/>
        <v/>
      </c>
      <c r="V3079" s="215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7" t="str">
        <f t="shared" si="246"/>
        <v/>
      </c>
      <c r="V3080" s="215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7" t="str">
        <f t="shared" si="246"/>
        <v/>
      </c>
      <c r="V3081" s="215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7" t="str">
        <f t="shared" si="246"/>
        <v/>
      </c>
      <c r="V3082" s="215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7" t="str">
        <f t="shared" si="246"/>
        <v/>
      </c>
      <c r="V3083" s="215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7" t="str">
        <f t="shared" si="246"/>
        <v/>
      </c>
      <c r="V3084" s="215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7" t="str">
        <f t="shared" si="246"/>
        <v/>
      </c>
      <c r="V3085" s="215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7" t="str">
        <f t="shared" si="246"/>
        <v/>
      </c>
      <c r="V3086" s="215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7" t="str">
        <f t="shared" si="246"/>
        <v/>
      </c>
      <c r="V3087" s="215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7" t="str">
        <f t="shared" si="246"/>
        <v/>
      </c>
      <c r="V3088" s="215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7" t="str">
        <f t="shared" si="246"/>
        <v/>
      </c>
      <c r="V3089" s="215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7" t="str">
        <f t="shared" si="246"/>
        <v/>
      </c>
      <c r="V3090" s="215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7" t="str">
        <f t="shared" si="246"/>
        <v/>
      </c>
      <c r="V3091" s="215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7" t="str">
        <f t="shared" si="246"/>
        <v/>
      </c>
      <c r="V3092" s="215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7" t="str">
        <f t="shared" si="246"/>
        <v/>
      </c>
      <c r="V3093" s="215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7" t="str">
        <f t="shared" si="246"/>
        <v/>
      </c>
      <c r="V3094" s="215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7" t="str">
        <f t="shared" si="246"/>
        <v/>
      </c>
      <c r="V3095" s="215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7" t="str">
        <f t="shared" si="246"/>
        <v/>
      </c>
      <c r="V3096" s="215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7" t="str">
        <f t="shared" si="246"/>
        <v/>
      </c>
      <c r="V3097" s="215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7" t="str">
        <f t="shared" si="246"/>
        <v/>
      </c>
      <c r="V3098" s="215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7" t="str">
        <f t="shared" si="246"/>
        <v/>
      </c>
      <c r="V3099" s="215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7" t="str">
        <f t="shared" si="246"/>
        <v/>
      </c>
      <c r="V3100" s="215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7" t="str">
        <f t="shared" si="246"/>
        <v/>
      </c>
      <c r="V3101" s="215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7" t="str">
        <f t="shared" si="246"/>
        <v/>
      </c>
      <c r="V3102" s="215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7" t="str">
        <f t="shared" si="246"/>
        <v/>
      </c>
      <c r="V3103" s="215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7" t="str">
        <f t="shared" si="246"/>
        <v/>
      </c>
      <c r="V3104" s="215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7" t="str">
        <f t="shared" si="246"/>
        <v/>
      </c>
      <c r="V3105" s="215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7" t="str">
        <f t="shared" si="246"/>
        <v/>
      </c>
      <c r="V3106" s="215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7" t="str">
        <f t="shared" si="246"/>
        <v/>
      </c>
      <c r="V3107" s="215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7" t="str">
        <f t="shared" si="246"/>
        <v/>
      </c>
      <c r="V3108" s="215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7" t="str">
        <f t="shared" si="246"/>
        <v/>
      </c>
      <c r="V3109" s="215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7" t="str">
        <f t="shared" si="246"/>
        <v/>
      </c>
      <c r="V3110" s="215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7" t="str">
        <f t="shared" si="246"/>
        <v/>
      </c>
      <c r="V3111" s="215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7" t="str">
        <f t="shared" si="246"/>
        <v/>
      </c>
      <c r="V3112" s="215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7" t="str">
        <f t="shared" si="246"/>
        <v/>
      </c>
      <c r="V3113" s="215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7" t="str">
        <f t="shared" si="246"/>
        <v/>
      </c>
      <c r="V3114" s="215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7" t="str">
        <f t="shared" si="246"/>
        <v/>
      </c>
      <c r="V3115" s="215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7" t="str">
        <f t="shared" si="246"/>
        <v/>
      </c>
      <c r="V3116" s="215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7" t="str">
        <f t="shared" si="246"/>
        <v/>
      </c>
      <c r="V3117" s="215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7" t="str">
        <f t="shared" si="246"/>
        <v/>
      </c>
      <c r="V3118" s="215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7" t="str">
        <f t="shared" si="246"/>
        <v/>
      </c>
      <c r="V3119" s="215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7" t="str">
        <f t="shared" si="246"/>
        <v/>
      </c>
      <c r="V3120" s="215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7" t="str">
        <f t="shared" si="246"/>
        <v/>
      </c>
      <c r="V3121" s="215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7" t="str">
        <f t="shared" si="246"/>
        <v/>
      </c>
      <c r="V3122" s="215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7" t="str">
        <f t="shared" si="246"/>
        <v/>
      </c>
      <c r="V3123" s="215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7" t="str">
        <f t="shared" si="246"/>
        <v/>
      </c>
      <c r="V3124" s="215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7" t="str">
        <f t="shared" si="246"/>
        <v/>
      </c>
      <c r="V3125" s="215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7" t="str">
        <f t="shared" si="246"/>
        <v/>
      </c>
      <c r="V3126" s="215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7" t="str">
        <f t="shared" si="246"/>
        <v/>
      </c>
      <c r="V3127" s="215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7" t="str">
        <f t="shared" si="246"/>
        <v/>
      </c>
      <c r="V3128" s="215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7" t="str">
        <f t="shared" si="246"/>
        <v/>
      </c>
      <c r="V3129" s="215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7" t="str">
        <f t="shared" si="246"/>
        <v/>
      </c>
      <c r="V3130" s="215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7" t="str">
        <f t="shared" si="246"/>
        <v/>
      </c>
      <c r="V3131" s="215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7" t="str">
        <f t="shared" si="246"/>
        <v/>
      </c>
      <c r="V3132" s="215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7" t="str">
        <f t="shared" si="246"/>
        <v/>
      </c>
      <c r="V3133" s="215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7" t="str">
        <f t="shared" si="246"/>
        <v/>
      </c>
      <c r="V3134" s="215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7" t="str">
        <f t="shared" si="246"/>
        <v/>
      </c>
      <c r="V3135" s="215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7" t="str">
        <f t="shared" si="246"/>
        <v/>
      </c>
      <c r="V3136" s="215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7" t="str">
        <f t="shared" si="246"/>
        <v/>
      </c>
      <c r="V3137" s="215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7" t="str">
        <f t="shared" ref="U3138:U3201" si="251">IF(OR($D3138="",$H3138=""),"",ROUND($D3138+$H3138,2))</f>
        <v/>
      </c>
      <c r="V3138" s="215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7" t="str">
        <f t="shared" si="251"/>
        <v/>
      </c>
      <c r="V3139" s="215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7" t="str">
        <f t="shared" si="251"/>
        <v/>
      </c>
      <c r="V3140" s="215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7" t="str">
        <f t="shared" si="251"/>
        <v/>
      </c>
      <c r="V3141" s="215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7" t="str">
        <f t="shared" si="251"/>
        <v/>
      </c>
      <c r="V3142" s="215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7" t="str">
        <f t="shared" si="251"/>
        <v/>
      </c>
      <c r="V3143" s="215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7" t="str">
        <f t="shared" si="251"/>
        <v/>
      </c>
      <c r="V3144" s="215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7" t="str">
        <f t="shared" si="251"/>
        <v/>
      </c>
      <c r="V3145" s="215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7" t="str">
        <f t="shared" si="251"/>
        <v/>
      </c>
      <c r="V3146" s="215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7" t="str">
        <f t="shared" si="251"/>
        <v/>
      </c>
      <c r="V3147" s="215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7" t="str">
        <f t="shared" si="251"/>
        <v/>
      </c>
      <c r="V3148" s="215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7" t="str">
        <f t="shared" si="251"/>
        <v/>
      </c>
      <c r="V3149" s="215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7" t="str">
        <f t="shared" si="251"/>
        <v/>
      </c>
      <c r="V3150" s="215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7" t="str">
        <f t="shared" si="251"/>
        <v/>
      </c>
      <c r="V3151" s="215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7" t="str">
        <f t="shared" si="251"/>
        <v/>
      </c>
      <c r="V3152" s="215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7" t="str">
        <f t="shared" si="251"/>
        <v/>
      </c>
      <c r="V3153" s="215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7" t="str">
        <f t="shared" si="251"/>
        <v/>
      </c>
      <c r="V3154" s="215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7" t="str">
        <f t="shared" si="251"/>
        <v/>
      </c>
      <c r="V3155" s="215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7" t="str">
        <f t="shared" si="251"/>
        <v/>
      </c>
      <c r="V3156" s="215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7" t="str">
        <f t="shared" si="251"/>
        <v/>
      </c>
      <c r="V3157" s="215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7" t="str">
        <f t="shared" si="251"/>
        <v/>
      </c>
      <c r="V3158" s="215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7" t="str">
        <f t="shared" si="251"/>
        <v/>
      </c>
      <c r="V3159" s="215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7" t="str">
        <f t="shared" si="251"/>
        <v/>
      </c>
      <c r="V3160" s="215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7" t="str">
        <f t="shared" si="251"/>
        <v/>
      </c>
      <c r="V3161" s="215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7" t="str">
        <f t="shared" si="251"/>
        <v/>
      </c>
      <c r="V3162" s="215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7" t="str">
        <f t="shared" si="251"/>
        <v/>
      </c>
      <c r="V3163" s="215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7" t="str">
        <f t="shared" si="251"/>
        <v/>
      </c>
      <c r="V3164" s="215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7" t="str">
        <f t="shared" si="251"/>
        <v/>
      </c>
      <c r="V3165" s="215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7" t="str">
        <f t="shared" si="251"/>
        <v/>
      </c>
      <c r="V3166" s="215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7" t="str">
        <f t="shared" si="251"/>
        <v/>
      </c>
      <c r="V3167" s="215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7" t="str">
        <f t="shared" si="251"/>
        <v/>
      </c>
      <c r="V3168" s="215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7" t="str">
        <f t="shared" si="251"/>
        <v/>
      </c>
      <c r="V3169" s="215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7" t="str">
        <f t="shared" si="251"/>
        <v/>
      </c>
      <c r="V3170" s="215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7" t="str">
        <f t="shared" si="251"/>
        <v/>
      </c>
      <c r="V3171" s="215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7" t="str">
        <f t="shared" si="251"/>
        <v/>
      </c>
      <c r="V3172" s="215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7" t="str">
        <f t="shared" si="251"/>
        <v/>
      </c>
      <c r="V3173" s="215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7" t="str">
        <f t="shared" si="251"/>
        <v/>
      </c>
      <c r="V3174" s="215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7" t="str">
        <f t="shared" si="251"/>
        <v/>
      </c>
      <c r="V3175" s="215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7" t="str">
        <f t="shared" si="251"/>
        <v/>
      </c>
      <c r="V3176" s="215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7" t="str">
        <f t="shared" si="251"/>
        <v/>
      </c>
      <c r="V3177" s="215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7" t="str">
        <f t="shared" si="251"/>
        <v/>
      </c>
      <c r="V3178" s="215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7" t="str">
        <f t="shared" si="251"/>
        <v/>
      </c>
      <c r="V3179" s="215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7" t="str">
        <f t="shared" si="251"/>
        <v/>
      </c>
      <c r="V3180" s="215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7" t="str">
        <f t="shared" si="251"/>
        <v/>
      </c>
      <c r="V3181" s="215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7" t="str">
        <f t="shared" si="251"/>
        <v/>
      </c>
      <c r="V3182" s="215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7" t="str">
        <f t="shared" si="251"/>
        <v/>
      </c>
      <c r="V3183" s="215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7" t="str">
        <f t="shared" si="251"/>
        <v/>
      </c>
      <c r="V3184" s="215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7" t="str">
        <f t="shared" si="251"/>
        <v/>
      </c>
      <c r="V3185" s="215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7" t="str">
        <f t="shared" si="251"/>
        <v/>
      </c>
      <c r="V3186" s="215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7" t="str">
        <f t="shared" si="251"/>
        <v/>
      </c>
      <c r="V3187" s="215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7" t="str">
        <f t="shared" si="251"/>
        <v/>
      </c>
      <c r="V3188" s="215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7" t="str">
        <f t="shared" si="251"/>
        <v/>
      </c>
      <c r="V3189" s="215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7" t="str">
        <f t="shared" si="251"/>
        <v/>
      </c>
      <c r="V3190" s="215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7" t="str">
        <f t="shared" si="251"/>
        <v/>
      </c>
      <c r="V3191" s="215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7" t="str">
        <f t="shared" si="251"/>
        <v/>
      </c>
      <c r="V3192" s="215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7" t="str">
        <f t="shared" si="251"/>
        <v/>
      </c>
      <c r="V3193" s="215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7" t="str">
        <f t="shared" si="251"/>
        <v/>
      </c>
      <c r="V3194" s="215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7" t="str">
        <f t="shared" si="251"/>
        <v/>
      </c>
      <c r="V3195" s="215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7" t="str">
        <f t="shared" si="251"/>
        <v/>
      </c>
      <c r="V3196" s="215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7" t="str">
        <f t="shared" si="251"/>
        <v/>
      </c>
      <c r="V3197" s="215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7" t="str">
        <f t="shared" si="251"/>
        <v/>
      </c>
      <c r="V3198" s="215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7" t="str">
        <f t="shared" si="251"/>
        <v/>
      </c>
      <c r="V3199" s="215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7" t="str">
        <f t="shared" si="251"/>
        <v/>
      </c>
      <c r="V3200" s="215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7" t="str">
        <f t="shared" si="251"/>
        <v/>
      </c>
      <c r="V3201" s="215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7" t="str">
        <f t="shared" ref="U3202:U3265" si="256">IF(OR($D3202="",$H3202=""),"",ROUND($D3202+$H3202,2))</f>
        <v/>
      </c>
      <c r="V3202" s="215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7" t="str">
        <f t="shared" si="256"/>
        <v/>
      </c>
      <c r="V3203" s="215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7" t="str">
        <f t="shared" si="256"/>
        <v/>
      </c>
      <c r="V3204" s="215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7" t="str">
        <f t="shared" si="256"/>
        <v/>
      </c>
      <c r="V3205" s="215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7" t="str">
        <f t="shared" si="256"/>
        <v/>
      </c>
      <c r="V3206" s="215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7" t="str">
        <f t="shared" si="256"/>
        <v/>
      </c>
      <c r="V3207" s="215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7" t="str">
        <f t="shared" si="256"/>
        <v/>
      </c>
      <c r="V3208" s="215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7" t="str">
        <f t="shared" si="256"/>
        <v/>
      </c>
      <c r="V3209" s="215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7" t="str">
        <f t="shared" si="256"/>
        <v/>
      </c>
      <c r="V3210" s="215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7" t="str">
        <f t="shared" si="256"/>
        <v/>
      </c>
      <c r="V3211" s="215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7" t="str">
        <f t="shared" si="256"/>
        <v/>
      </c>
      <c r="V3212" s="215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7" t="str">
        <f t="shared" si="256"/>
        <v/>
      </c>
      <c r="V3213" s="215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7" t="str">
        <f t="shared" si="256"/>
        <v/>
      </c>
      <c r="V3214" s="215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7" t="str">
        <f t="shared" si="256"/>
        <v/>
      </c>
      <c r="V3215" s="215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7" t="str">
        <f t="shared" si="256"/>
        <v/>
      </c>
      <c r="V3216" s="215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7" t="str">
        <f t="shared" si="256"/>
        <v/>
      </c>
      <c r="V3217" s="215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7" t="str">
        <f t="shared" si="256"/>
        <v/>
      </c>
      <c r="V3218" s="215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7" t="str">
        <f t="shared" si="256"/>
        <v/>
      </c>
      <c r="V3219" s="215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7" t="str">
        <f t="shared" si="256"/>
        <v/>
      </c>
      <c r="V3220" s="215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7" t="str">
        <f t="shared" si="256"/>
        <v/>
      </c>
      <c r="V3221" s="215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7" t="str">
        <f t="shared" si="256"/>
        <v/>
      </c>
      <c r="V3222" s="215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7" t="str">
        <f t="shared" si="256"/>
        <v/>
      </c>
      <c r="V3223" s="215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7" t="str">
        <f t="shared" si="256"/>
        <v/>
      </c>
      <c r="V3224" s="215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7" t="str">
        <f t="shared" si="256"/>
        <v/>
      </c>
      <c r="V3225" s="215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7" t="str">
        <f t="shared" si="256"/>
        <v/>
      </c>
      <c r="V3226" s="215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7" t="str">
        <f t="shared" si="256"/>
        <v/>
      </c>
      <c r="V3227" s="215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7" t="str">
        <f t="shared" si="256"/>
        <v/>
      </c>
      <c r="V3228" s="215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7" t="str">
        <f t="shared" si="256"/>
        <v/>
      </c>
      <c r="V3229" s="215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7" t="str">
        <f t="shared" si="256"/>
        <v/>
      </c>
      <c r="V3230" s="215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7" t="str">
        <f t="shared" si="256"/>
        <v/>
      </c>
      <c r="V3231" s="215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7" t="str">
        <f t="shared" si="256"/>
        <v/>
      </c>
      <c r="V3232" s="215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7" t="str">
        <f t="shared" si="256"/>
        <v/>
      </c>
      <c r="V3233" s="215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7" t="str">
        <f t="shared" si="256"/>
        <v/>
      </c>
      <c r="V3234" s="215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7" t="str">
        <f t="shared" si="256"/>
        <v/>
      </c>
      <c r="V3235" s="215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7" t="str">
        <f t="shared" si="256"/>
        <v/>
      </c>
      <c r="V3236" s="215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7" t="str">
        <f t="shared" si="256"/>
        <v/>
      </c>
      <c r="V3237" s="215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7" t="str">
        <f t="shared" si="256"/>
        <v/>
      </c>
      <c r="V3238" s="215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7" t="str">
        <f t="shared" si="256"/>
        <v/>
      </c>
      <c r="V3239" s="215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7" t="str">
        <f t="shared" si="256"/>
        <v/>
      </c>
      <c r="V3240" s="215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7" t="str">
        <f t="shared" si="256"/>
        <v/>
      </c>
      <c r="V3241" s="215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7" t="str">
        <f t="shared" si="256"/>
        <v/>
      </c>
      <c r="V3242" s="215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7" t="str">
        <f t="shared" si="256"/>
        <v/>
      </c>
      <c r="V3243" s="215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7" t="str">
        <f t="shared" si="256"/>
        <v/>
      </c>
      <c r="V3244" s="215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7" t="str">
        <f t="shared" si="256"/>
        <v/>
      </c>
      <c r="V3245" s="215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7" t="str">
        <f t="shared" si="256"/>
        <v/>
      </c>
      <c r="V3246" s="215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7" t="str">
        <f t="shared" si="256"/>
        <v/>
      </c>
      <c r="V3247" s="215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7" t="str">
        <f t="shared" si="256"/>
        <v/>
      </c>
      <c r="V3248" s="215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7" t="str">
        <f t="shared" si="256"/>
        <v/>
      </c>
      <c r="V3249" s="215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7" t="str">
        <f t="shared" si="256"/>
        <v/>
      </c>
      <c r="V3250" s="215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7" t="str">
        <f t="shared" si="256"/>
        <v/>
      </c>
      <c r="V3251" s="215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7" t="str">
        <f t="shared" si="256"/>
        <v/>
      </c>
      <c r="V3252" s="215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7" t="str">
        <f t="shared" si="256"/>
        <v/>
      </c>
      <c r="V3253" s="215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7" t="str">
        <f t="shared" si="256"/>
        <v/>
      </c>
      <c r="V3254" s="215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7" t="str">
        <f t="shared" si="256"/>
        <v/>
      </c>
      <c r="V3255" s="215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7" t="str">
        <f t="shared" si="256"/>
        <v/>
      </c>
      <c r="V3256" s="215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7" t="str">
        <f t="shared" si="256"/>
        <v/>
      </c>
      <c r="V3257" s="215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7" t="str">
        <f t="shared" si="256"/>
        <v/>
      </c>
      <c r="V3258" s="215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7" t="str">
        <f t="shared" si="256"/>
        <v/>
      </c>
      <c r="V3259" s="215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7" t="str">
        <f t="shared" si="256"/>
        <v/>
      </c>
      <c r="V3260" s="215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7" t="str">
        <f t="shared" si="256"/>
        <v/>
      </c>
      <c r="V3261" s="215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7" t="str">
        <f t="shared" si="256"/>
        <v/>
      </c>
      <c r="V3262" s="215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7" t="str">
        <f t="shared" si="256"/>
        <v/>
      </c>
      <c r="V3263" s="215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7" t="str">
        <f t="shared" si="256"/>
        <v/>
      </c>
      <c r="V3264" s="215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7" t="str">
        <f t="shared" si="256"/>
        <v/>
      </c>
      <c r="V3265" s="215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7" t="str">
        <f t="shared" ref="U3266:U3329" si="261">IF(OR($D3266="",$H3266=""),"",ROUND($D3266+$H3266,2))</f>
        <v/>
      </c>
      <c r="V3266" s="215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7" t="str">
        <f t="shared" si="261"/>
        <v/>
      </c>
      <c r="V3267" s="215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7" t="str">
        <f t="shared" si="261"/>
        <v/>
      </c>
      <c r="V3268" s="215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7" t="str">
        <f t="shared" si="261"/>
        <v/>
      </c>
      <c r="V3269" s="215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7" t="str">
        <f t="shared" si="261"/>
        <v/>
      </c>
      <c r="V3270" s="215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7" t="str">
        <f t="shared" si="261"/>
        <v/>
      </c>
      <c r="V3271" s="215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7" t="str">
        <f t="shared" si="261"/>
        <v/>
      </c>
      <c r="V3272" s="215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7" t="str">
        <f t="shared" si="261"/>
        <v/>
      </c>
      <c r="V3273" s="215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7" t="str">
        <f t="shared" si="261"/>
        <v/>
      </c>
      <c r="V3274" s="215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7" t="str">
        <f t="shared" si="261"/>
        <v/>
      </c>
      <c r="V3275" s="215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7" t="str">
        <f t="shared" si="261"/>
        <v/>
      </c>
      <c r="V3276" s="215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7" t="str">
        <f t="shared" si="261"/>
        <v/>
      </c>
      <c r="V3277" s="215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7" t="str">
        <f t="shared" si="261"/>
        <v/>
      </c>
      <c r="V3278" s="215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7" t="str">
        <f t="shared" si="261"/>
        <v/>
      </c>
      <c r="V3279" s="215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7" t="str">
        <f t="shared" si="261"/>
        <v/>
      </c>
      <c r="V3280" s="215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7" t="str">
        <f t="shared" si="261"/>
        <v/>
      </c>
      <c r="V3281" s="215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7" t="str">
        <f t="shared" si="261"/>
        <v/>
      </c>
      <c r="V3282" s="215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7" t="str">
        <f t="shared" si="261"/>
        <v/>
      </c>
      <c r="V3283" s="215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7" t="str">
        <f t="shared" si="261"/>
        <v/>
      </c>
      <c r="V3284" s="215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7" t="str">
        <f t="shared" si="261"/>
        <v/>
      </c>
      <c r="V3285" s="215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7" t="str">
        <f t="shared" si="261"/>
        <v/>
      </c>
      <c r="V3286" s="215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7" t="str">
        <f t="shared" si="261"/>
        <v/>
      </c>
      <c r="V3287" s="215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7" t="str">
        <f t="shared" si="261"/>
        <v/>
      </c>
      <c r="V3288" s="215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7" t="str">
        <f t="shared" si="261"/>
        <v/>
      </c>
      <c r="V3289" s="215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7" t="str">
        <f t="shared" si="261"/>
        <v/>
      </c>
      <c r="V3290" s="215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7" t="str">
        <f t="shared" si="261"/>
        <v/>
      </c>
      <c r="V3291" s="215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7" t="str">
        <f t="shared" si="261"/>
        <v/>
      </c>
      <c r="V3292" s="215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7" t="str">
        <f t="shared" si="261"/>
        <v/>
      </c>
      <c r="V3293" s="215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7" t="str">
        <f t="shared" si="261"/>
        <v/>
      </c>
      <c r="V3294" s="215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7" t="str">
        <f t="shared" si="261"/>
        <v/>
      </c>
      <c r="V3295" s="215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7" t="str">
        <f t="shared" si="261"/>
        <v/>
      </c>
      <c r="V3296" s="215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7" t="str">
        <f t="shared" si="261"/>
        <v/>
      </c>
      <c r="V3297" s="215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7" t="str">
        <f t="shared" si="261"/>
        <v/>
      </c>
      <c r="V3298" s="215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7" t="str">
        <f t="shared" si="261"/>
        <v/>
      </c>
      <c r="V3299" s="215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7" t="str">
        <f t="shared" si="261"/>
        <v/>
      </c>
      <c r="V3300" s="215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7" t="str">
        <f t="shared" si="261"/>
        <v/>
      </c>
      <c r="V3301" s="215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7" t="str">
        <f t="shared" si="261"/>
        <v/>
      </c>
      <c r="V3302" s="215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7" t="str">
        <f t="shared" si="261"/>
        <v/>
      </c>
      <c r="V3303" s="215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7" t="str">
        <f t="shared" si="261"/>
        <v/>
      </c>
      <c r="V3304" s="215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7" t="str">
        <f t="shared" si="261"/>
        <v/>
      </c>
      <c r="V3305" s="215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7" t="str">
        <f t="shared" si="261"/>
        <v/>
      </c>
      <c r="V3306" s="215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7" t="str">
        <f t="shared" si="261"/>
        <v/>
      </c>
      <c r="V3307" s="215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7" t="str">
        <f t="shared" si="261"/>
        <v/>
      </c>
      <c r="V3308" s="215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7" t="str">
        <f t="shared" si="261"/>
        <v/>
      </c>
      <c r="V3309" s="215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7" t="str">
        <f t="shared" si="261"/>
        <v/>
      </c>
      <c r="V3310" s="215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7" t="str">
        <f t="shared" si="261"/>
        <v/>
      </c>
      <c r="V3311" s="215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7" t="str">
        <f t="shared" si="261"/>
        <v/>
      </c>
      <c r="V3312" s="215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7" t="str">
        <f t="shared" si="261"/>
        <v/>
      </c>
      <c r="V3313" s="215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7" t="str">
        <f t="shared" si="261"/>
        <v/>
      </c>
      <c r="V3314" s="215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7" t="str">
        <f t="shared" si="261"/>
        <v/>
      </c>
      <c r="V3315" s="215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7" t="str">
        <f t="shared" si="261"/>
        <v/>
      </c>
      <c r="V3316" s="215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7" t="str">
        <f t="shared" si="261"/>
        <v/>
      </c>
      <c r="V3317" s="215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7" t="str">
        <f t="shared" si="261"/>
        <v/>
      </c>
      <c r="V3318" s="215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7" t="str">
        <f t="shared" si="261"/>
        <v/>
      </c>
      <c r="V3319" s="215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7" t="str">
        <f t="shared" si="261"/>
        <v/>
      </c>
      <c r="V3320" s="215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7" t="str">
        <f t="shared" si="261"/>
        <v/>
      </c>
      <c r="V3321" s="215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7" t="str">
        <f t="shared" si="261"/>
        <v/>
      </c>
      <c r="V3322" s="215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7" t="str">
        <f t="shared" si="261"/>
        <v/>
      </c>
      <c r="V3323" s="215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7" t="str">
        <f t="shared" si="261"/>
        <v/>
      </c>
      <c r="V3324" s="215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7" t="str">
        <f t="shared" si="261"/>
        <v/>
      </c>
      <c r="V3325" s="215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7" t="str">
        <f t="shared" si="261"/>
        <v/>
      </c>
      <c r="V3326" s="215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7" t="str">
        <f t="shared" si="261"/>
        <v/>
      </c>
      <c r="V3327" s="215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7" t="str">
        <f t="shared" si="261"/>
        <v/>
      </c>
      <c r="V3328" s="215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7" t="str">
        <f t="shared" si="261"/>
        <v/>
      </c>
      <c r="V3329" s="215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7" t="str">
        <f t="shared" ref="U3330:U3393" si="266">IF(OR($D3330="",$H3330=""),"",ROUND($D3330+$H3330,2))</f>
        <v/>
      </c>
      <c r="V3330" s="215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7" t="str">
        <f t="shared" si="266"/>
        <v/>
      </c>
      <c r="V3331" s="215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7" t="str">
        <f t="shared" si="266"/>
        <v/>
      </c>
      <c r="V3332" s="215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7" t="str">
        <f t="shared" si="266"/>
        <v/>
      </c>
      <c r="V3333" s="215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7" t="str">
        <f t="shared" si="266"/>
        <v/>
      </c>
      <c r="V3334" s="215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7" t="str">
        <f t="shared" si="266"/>
        <v/>
      </c>
      <c r="V3335" s="215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7" t="str">
        <f t="shared" si="266"/>
        <v/>
      </c>
      <c r="V3336" s="215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7" t="str">
        <f t="shared" si="266"/>
        <v/>
      </c>
      <c r="V3337" s="215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7" t="str">
        <f t="shared" si="266"/>
        <v/>
      </c>
      <c r="V3338" s="215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7" t="str">
        <f t="shared" si="266"/>
        <v/>
      </c>
      <c r="V3339" s="215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7" t="str">
        <f t="shared" si="266"/>
        <v/>
      </c>
      <c r="V3340" s="215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7" t="str">
        <f t="shared" si="266"/>
        <v/>
      </c>
      <c r="V3341" s="215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7" t="str">
        <f t="shared" si="266"/>
        <v/>
      </c>
      <c r="V3342" s="215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7" t="str">
        <f t="shared" si="266"/>
        <v/>
      </c>
      <c r="V3343" s="215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7" t="str">
        <f t="shared" si="266"/>
        <v/>
      </c>
      <c r="V3344" s="215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7" t="str">
        <f t="shared" si="266"/>
        <v/>
      </c>
      <c r="V3345" s="215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7" t="str">
        <f t="shared" si="266"/>
        <v/>
      </c>
      <c r="V3346" s="215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7" t="str">
        <f t="shared" si="266"/>
        <v/>
      </c>
      <c r="V3347" s="215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7" t="str">
        <f t="shared" si="266"/>
        <v/>
      </c>
      <c r="V3348" s="215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7" t="str">
        <f t="shared" si="266"/>
        <v/>
      </c>
      <c r="V3349" s="215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7" t="str">
        <f t="shared" si="266"/>
        <v/>
      </c>
      <c r="V3350" s="215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7" t="str">
        <f t="shared" si="266"/>
        <v/>
      </c>
      <c r="V3351" s="215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7" t="str">
        <f t="shared" si="266"/>
        <v/>
      </c>
      <c r="V3352" s="215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7" t="str">
        <f t="shared" si="266"/>
        <v/>
      </c>
      <c r="V3353" s="215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7" t="str">
        <f t="shared" si="266"/>
        <v/>
      </c>
      <c r="V3354" s="215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7" t="str">
        <f t="shared" si="266"/>
        <v/>
      </c>
      <c r="V3355" s="215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7" t="str">
        <f t="shared" si="266"/>
        <v/>
      </c>
      <c r="V3356" s="215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7" t="str">
        <f t="shared" si="266"/>
        <v/>
      </c>
      <c r="V3357" s="215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7" t="str">
        <f t="shared" si="266"/>
        <v/>
      </c>
      <c r="V3358" s="215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7" t="str">
        <f t="shared" si="266"/>
        <v/>
      </c>
      <c r="V3359" s="215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7" t="str">
        <f t="shared" si="266"/>
        <v/>
      </c>
      <c r="V3360" s="215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7" t="str">
        <f t="shared" si="266"/>
        <v/>
      </c>
      <c r="V3361" s="215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7" t="str">
        <f t="shared" si="266"/>
        <v/>
      </c>
      <c r="V3362" s="215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7" t="str">
        <f t="shared" si="266"/>
        <v/>
      </c>
      <c r="V3363" s="215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7" t="str">
        <f t="shared" si="266"/>
        <v/>
      </c>
      <c r="V3364" s="215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7" t="str">
        <f t="shared" si="266"/>
        <v/>
      </c>
      <c r="V3365" s="215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7" t="str">
        <f t="shared" si="266"/>
        <v/>
      </c>
      <c r="V3366" s="215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7" t="str">
        <f t="shared" si="266"/>
        <v/>
      </c>
      <c r="V3367" s="215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7" t="str">
        <f t="shared" si="266"/>
        <v/>
      </c>
      <c r="V3368" s="215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7" t="str">
        <f t="shared" si="266"/>
        <v/>
      </c>
      <c r="V3369" s="215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7" t="str">
        <f t="shared" si="266"/>
        <v/>
      </c>
      <c r="V3370" s="215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7" t="str">
        <f t="shared" si="266"/>
        <v/>
      </c>
      <c r="V3371" s="215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7" t="str">
        <f t="shared" si="266"/>
        <v/>
      </c>
      <c r="V3372" s="215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7" t="str">
        <f t="shared" si="266"/>
        <v/>
      </c>
      <c r="V3373" s="215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7" t="str">
        <f t="shared" si="266"/>
        <v/>
      </c>
      <c r="V3374" s="215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7" t="str">
        <f t="shared" si="266"/>
        <v/>
      </c>
      <c r="V3375" s="215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7" t="str">
        <f t="shared" si="266"/>
        <v/>
      </c>
      <c r="V3376" s="215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7" t="str">
        <f t="shared" si="266"/>
        <v/>
      </c>
      <c r="V3377" s="215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7" t="str">
        <f t="shared" si="266"/>
        <v/>
      </c>
      <c r="V3378" s="215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7" t="str">
        <f t="shared" si="266"/>
        <v/>
      </c>
      <c r="V3379" s="215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7" t="str">
        <f t="shared" si="266"/>
        <v/>
      </c>
      <c r="V3380" s="215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7" t="str">
        <f t="shared" si="266"/>
        <v/>
      </c>
      <c r="V3381" s="215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7" t="str">
        <f t="shared" si="266"/>
        <v/>
      </c>
      <c r="V3382" s="215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7" t="str">
        <f t="shared" si="266"/>
        <v/>
      </c>
      <c r="V3383" s="215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7" t="str">
        <f t="shared" si="266"/>
        <v/>
      </c>
      <c r="V3384" s="215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7" t="str">
        <f t="shared" si="266"/>
        <v/>
      </c>
      <c r="V3385" s="215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7" t="str">
        <f t="shared" si="266"/>
        <v/>
      </c>
      <c r="V3386" s="215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7" t="str">
        <f t="shared" si="266"/>
        <v/>
      </c>
      <c r="V3387" s="215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7" t="str">
        <f t="shared" si="266"/>
        <v/>
      </c>
      <c r="V3388" s="215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7" t="str">
        <f t="shared" si="266"/>
        <v/>
      </c>
      <c r="V3389" s="215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7" t="str">
        <f t="shared" si="266"/>
        <v/>
      </c>
      <c r="V3390" s="215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7" t="str">
        <f t="shared" si="266"/>
        <v/>
      </c>
      <c r="V3391" s="215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7" t="str">
        <f t="shared" si="266"/>
        <v/>
      </c>
      <c r="V3392" s="215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7" t="str">
        <f t="shared" si="266"/>
        <v/>
      </c>
      <c r="V3393" s="215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7" t="str">
        <f t="shared" ref="U3394:U3457" si="271">IF(OR($D3394="",$H3394=""),"",ROUND($D3394+$H3394,2))</f>
        <v/>
      </c>
      <c r="V3394" s="215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7" t="str">
        <f t="shared" si="271"/>
        <v/>
      </c>
      <c r="V3395" s="215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7" t="str">
        <f t="shared" si="271"/>
        <v/>
      </c>
      <c r="V3396" s="215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7" t="str">
        <f t="shared" si="271"/>
        <v/>
      </c>
      <c r="V3397" s="215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7" t="str">
        <f t="shared" si="271"/>
        <v/>
      </c>
      <c r="V3398" s="215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7" t="str">
        <f t="shared" si="271"/>
        <v/>
      </c>
      <c r="V3399" s="215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7" t="str">
        <f t="shared" si="271"/>
        <v/>
      </c>
      <c r="V3400" s="215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7" t="str">
        <f t="shared" si="271"/>
        <v/>
      </c>
      <c r="V3401" s="215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7" t="str">
        <f t="shared" si="271"/>
        <v/>
      </c>
      <c r="V3402" s="215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7" t="str">
        <f t="shared" si="271"/>
        <v/>
      </c>
      <c r="V3403" s="215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7" t="str">
        <f t="shared" si="271"/>
        <v/>
      </c>
      <c r="V3404" s="215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7" t="str">
        <f t="shared" si="271"/>
        <v/>
      </c>
      <c r="V3405" s="215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7" t="str">
        <f t="shared" si="271"/>
        <v/>
      </c>
      <c r="V3406" s="215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7" t="str">
        <f t="shared" si="271"/>
        <v/>
      </c>
      <c r="V3407" s="215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7" t="str">
        <f t="shared" si="271"/>
        <v/>
      </c>
      <c r="V3408" s="215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7" t="str">
        <f t="shared" si="271"/>
        <v/>
      </c>
      <c r="V3409" s="215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7" t="str">
        <f t="shared" si="271"/>
        <v/>
      </c>
      <c r="V3410" s="215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7" t="str">
        <f t="shared" si="271"/>
        <v/>
      </c>
      <c r="V3411" s="215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7" t="str">
        <f t="shared" si="271"/>
        <v/>
      </c>
      <c r="V3412" s="215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7" t="str">
        <f t="shared" si="271"/>
        <v/>
      </c>
      <c r="V3413" s="215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7" t="str">
        <f t="shared" si="271"/>
        <v/>
      </c>
      <c r="V3414" s="215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7" t="str">
        <f t="shared" si="271"/>
        <v/>
      </c>
      <c r="V3415" s="215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7" t="str">
        <f t="shared" si="271"/>
        <v/>
      </c>
      <c r="V3416" s="215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7" t="str">
        <f t="shared" si="271"/>
        <v/>
      </c>
      <c r="V3417" s="215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7" t="str">
        <f t="shared" si="271"/>
        <v/>
      </c>
      <c r="V3418" s="215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7" t="str">
        <f t="shared" si="271"/>
        <v/>
      </c>
      <c r="V3419" s="215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7" t="str">
        <f t="shared" si="271"/>
        <v/>
      </c>
      <c r="V3420" s="215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7" t="str">
        <f t="shared" si="271"/>
        <v/>
      </c>
      <c r="V3421" s="215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7" t="str">
        <f t="shared" si="271"/>
        <v/>
      </c>
      <c r="V3422" s="215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7" t="str">
        <f t="shared" si="271"/>
        <v/>
      </c>
      <c r="V3423" s="215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7" t="str">
        <f t="shared" si="271"/>
        <v/>
      </c>
      <c r="V3424" s="215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7" t="str">
        <f t="shared" si="271"/>
        <v/>
      </c>
      <c r="V3425" s="215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7" t="str">
        <f t="shared" si="271"/>
        <v/>
      </c>
      <c r="V3426" s="215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7" t="str">
        <f t="shared" si="271"/>
        <v/>
      </c>
      <c r="V3427" s="215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7" t="str">
        <f t="shared" si="271"/>
        <v/>
      </c>
      <c r="V3428" s="215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7" t="str">
        <f t="shared" si="271"/>
        <v/>
      </c>
      <c r="V3429" s="215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7" t="str">
        <f t="shared" si="271"/>
        <v/>
      </c>
      <c r="V3430" s="215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7" t="str">
        <f t="shared" si="271"/>
        <v/>
      </c>
      <c r="V3431" s="215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7" t="str">
        <f t="shared" si="271"/>
        <v/>
      </c>
      <c r="V3432" s="215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7" t="str">
        <f t="shared" si="271"/>
        <v/>
      </c>
      <c r="V3433" s="215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7" t="str">
        <f t="shared" si="271"/>
        <v/>
      </c>
      <c r="V3434" s="215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7" t="str">
        <f t="shared" si="271"/>
        <v/>
      </c>
      <c r="V3435" s="215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7" t="str">
        <f t="shared" si="271"/>
        <v/>
      </c>
      <c r="V3436" s="215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7" t="str">
        <f t="shared" si="271"/>
        <v/>
      </c>
      <c r="V3437" s="215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7" t="str">
        <f t="shared" si="271"/>
        <v/>
      </c>
      <c r="V3438" s="215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7" t="str">
        <f t="shared" si="271"/>
        <v/>
      </c>
      <c r="V3439" s="215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7" t="str">
        <f t="shared" si="271"/>
        <v/>
      </c>
      <c r="V3440" s="215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7" t="str">
        <f t="shared" si="271"/>
        <v/>
      </c>
      <c r="V3441" s="215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7" t="str">
        <f t="shared" si="271"/>
        <v/>
      </c>
      <c r="V3442" s="215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7" t="str">
        <f t="shared" si="271"/>
        <v/>
      </c>
      <c r="V3443" s="215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7" t="str">
        <f t="shared" si="271"/>
        <v/>
      </c>
      <c r="V3444" s="215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7" t="str">
        <f t="shared" si="271"/>
        <v/>
      </c>
      <c r="V3445" s="215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7" t="str">
        <f t="shared" si="271"/>
        <v/>
      </c>
      <c r="V3446" s="215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7" t="str">
        <f t="shared" si="271"/>
        <v/>
      </c>
      <c r="V3447" s="215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7" t="str">
        <f t="shared" si="271"/>
        <v/>
      </c>
      <c r="V3448" s="215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7" t="str">
        <f t="shared" si="271"/>
        <v/>
      </c>
      <c r="V3449" s="215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7" t="str">
        <f t="shared" si="271"/>
        <v/>
      </c>
      <c r="V3450" s="215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7" t="str">
        <f t="shared" si="271"/>
        <v/>
      </c>
      <c r="V3451" s="215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7" t="str">
        <f t="shared" si="271"/>
        <v/>
      </c>
      <c r="V3452" s="215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7" t="str">
        <f t="shared" si="271"/>
        <v/>
      </c>
      <c r="V3453" s="215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7" t="str">
        <f t="shared" si="271"/>
        <v/>
      </c>
      <c r="V3454" s="215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7" t="str">
        <f t="shared" si="271"/>
        <v/>
      </c>
      <c r="V3455" s="215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7" t="str">
        <f t="shared" si="271"/>
        <v/>
      </c>
      <c r="V3456" s="215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7" t="str">
        <f t="shared" si="271"/>
        <v/>
      </c>
      <c r="V3457" s="215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7" t="str">
        <f t="shared" ref="U3458:U3521" si="276">IF(OR($D3458="",$H3458=""),"",ROUND($D3458+$H3458,2))</f>
        <v/>
      </c>
      <c r="V3458" s="215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7" t="str">
        <f t="shared" si="276"/>
        <v/>
      </c>
      <c r="V3459" s="215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7" t="str">
        <f t="shared" si="276"/>
        <v/>
      </c>
      <c r="V3460" s="215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7" t="str">
        <f t="shared" si="276"/>
        <v/>
      </c>
      <c r="V3461" s="215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7" t="str">
        <f t="shared" si="276"/>
        <v/>
      </c>
      <c r="V3462" s="215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7" t="str">
        <f t="shared" si="276"/>
        <v/>
      </c>
      <c r="V3463" s="215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7" t="str">
        <f t="shared" si="276"/>
        <v/>
      </c>
      <c r="V3464" s="215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7" t="str">
        <f t="shared" si="276"/>
        <v/>
      </c>
      <c r="V3465" s="215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7" t="str">
        <f t="shared" si="276"/>
        <v/>
      </c>
      <c r="V3466" s="215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7" t="str">
        <f t="shared" si="276"/>
        <v/>
      </c>
      <c r="V3467" s="215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7" t="str">
        <f t="shared" si="276"/>
        <v/>
      </c>
      <c r="V3468" s="215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7" t="str">
        <f t="shared" si="276"/>
        <v/>
      </c>
      <c r="V3469" s="215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7" t="str">
        <f t="shared" si="276"/>
        <v/>
      </c>
      <c r="V3470" s="215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7" t="str">
        <f t="shared" si="276"/>
        <v/>
      </c>
      <c r="V3471" s="215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7" t="str">
        <f t="shared" si="276"/>
        <v/>
      </c>
      <c r="V3472" s="215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7" t="str">
        <f t="shared" si="276"/>
        <v/>
      </c>
      <c r="V3473" s="215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7" t="str">
        <f t="shared" si="276"/>
        <v/>
      </c>
      <c r="V3474" s="215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7" t="str">
        <f t="shared" si="276"/>
        <v/>
      </c>
      <c r="V3475" s="215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7" t="str">
        <f t="shared" si="276"/>
        <v/>
      </c>
      <c r="V3476" s="215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7" t="str">
        <f t="shared" si="276"/>
        <v/>
      </c>
      <c r="V3477" s="215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7" t="str">
        <f t="shared" si="276"/>
        <v/>
      </c>
      <c r="V3478" s="215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7" t="str">
        <f t="shared" si="276"/>
        <v/>
      </c>
      <c r="V3479" s="215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7" t="str">
        <f t="shared" si="276"/>
        <v/>
      </c>
      <c r="V3480" s="215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7" t="str">
        <f t="shared" si="276"/>
        <v/>
      </c>
      <c r="V3481" s="215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7" t="str">
        <f t="shared" si="276"/>
        <v/>
      </c>
      <c r="V3482" s="215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7" t="str">
        <f t="shared" si="276"/>
        <v/>
      </c>
      <c r="V3483" s="215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7" t="str">
        <f t="shared" si="276"/>
        <v/>
      </c>
      <c r="V3484" s="215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7" t="str">
        <f t="shared" si="276"/>
        <v/>
      </c>
      <c r="V3485" s="215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7" t="str">
        <f t="shared" si="276"/>
        <v/>
      </c>
      <c r="V3486" s="215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7" t="str">
        <f t="shared" si="276"/>
        <v/>
      </c>
      <c r="V3487" s="215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7" t="str">
        <f t="shared" si="276"/>
        <v/>
      </c>
      <c r="V3488" s="215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7" t="str">
        <f t="shared" si="276"/>
        <v/>
      </c>
      <c r="V3489" s="215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7" t="str">
        <f t="shared" si="276"/>
        <v/>
      </c>
      <c r="V3490" s="215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7" t="str">
        <f t="shared" si="276"/>
        <v/>
      </c>
      <c r="V3491" s="215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7" t="str">
        <f t="shared" si="276"/>
        <v/>
      </c>
      <c r="V3492" s="215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7" t="str">
        <f t="shared" si="276"/>
        <v/>
      </c>
      <c r="V3493" s="215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7" t="str">
        <f t="shared" si="276"/>
        <v/>
      </c>
      <c r="V3494" s="215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7" t="str">
        <f t="shared" si="276"/>
        <v/>
      </c>
      <c r="V3495" s="215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7" t="str">
        <f t="shared" si="276"/>
        <v/>
      </c>
      <c r="V3496" s="215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7" t="str">
        <f t="shared" si="276"/>
        <v/>
      </c>
      <c r="V3497" s="215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7" t="str">
        <f t="shared" si="276"/>
        <v/>
      </c>
      <c r="V3498" s="215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7" t="str">
        <f t="shared" si="276"/>
        <v/>
      </c>
      <c r="V3499" s="215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7" t="str">
        <f t="shared" si="276"/>
        <v/>
      </c>
      <c r="V3500" s="215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7" t="str">
        <f t="shared" si="276"/>
        <v/>
      </c>
      <c r="V3501" s="215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7" t="str">
        <f t="shared" si="276"/>
        <v/>
      </c>
      <c r="V3502" s="215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7" t="str">
        <f t="shared" si="276"/>
        <v/>
      </c>
      <c r="V3503" s="215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7" t="str">
        <f t="shared" si="276"/>
        <v/>
      </c>
      <c r="V3504" s="215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7" t="str">
        <f t="shared" si="276"/>
        <v/>
      </c>
      <c r="V3505" s="215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7" t="str">
        <f t="shared" si="276"/>
        <v/>
      </c>
      <c r="V3506" s="215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7" t="str">
        <f t="shared" si="276"/>
        <v/>
      </c>
      <c r="V3507" s="215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7" t="str">
        <f t="shared" si="276"/>
        <v/>
      </c>
      <c r="V3508" s="215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7" t="str">
        <f t="shared" si="276"/>
        <v/>
      </c>
      <c r="V3509" s="215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7" t="str">
        <f t="shared" si="276"/>
        <v/>
      </c>
      <c r="V3510" s="215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7" t="str">
        <f t="shared" si="276"/>
        <v/>
      </c>
      <c r="V3511" s="215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7" t="str">
        <f t="shared" si="276"/>
        <v/>
      </c>
      <c r="V3512" s="215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7" t="str">
        <f t="shared" si="276"/>
        <v/>
      </c>
      <c r="V3513" s="215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7" t="str">
        <f t="shared" si="276"/>
        <v/>
      </c>
      <c r="V3514" s="215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7" t="str">
        <f t="shared" si="276"/>
        <v/>
      </c>
      <c r="V3515" s="215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7" t="str">
        <f t="shared" si="276"/>
        <v/>
      </c>
      <c r="V3516" s="215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7" t="str">
        <f t="shared" si="276"/>
        <v/>
      </c>
      <c r="V3517" s="215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7" t="str">
        <f t="shared" si="276"/>
        <v/>
      </c>
      <c r="V3518" s="215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7" t="str">
        <f t="shared" si="276"/>
        <v/>
      </c>
      <c r="V3519" s="215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7" t="str">
        <f t="shared" si="276"/>
        <v/>
      </c>
      <c r="V3520" s="215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7" t="str">
        <f t="shared" si="276"/>
        <v/>
      </c>
      <c r="V3521" s="215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7" t="str">
        <f t="shared" ref="U3522:U3585" si="281">IF(OR($D3522="",$H3522=""),"",ROUND($D3522+$H3522,2))</f>
        <v/>
      </c>
      <c r="V3522" s="215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7" t="str">
        <f t="shared" si="281"/>
        <v/>
      </c>
      <c r="V3523" s="215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7" t="str">
        <f t="shared" si="281"/>
        <v/>
      </c>
      <c r="V3524" s="215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7" t="str">
        <f t="shared" si="281"/>
        <v/>
      </c>
      <c r="V3525" s="215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7" t="str">
        <f t="shared" si="281"/>
        <v/>
      </c>
      <c r="V3526" s="215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7" t="str">
        <f t="shared" si="281"/>
        <v/>
      </c>
      <c r="V3527" s="215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7" t="str">
        <f t="shared" si="281"/>
        <v/>
      </c>
      <c r="V3528" s="215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7" t="str">
        <f t="shared" si="281"/>
        <v/>
      </c>
      <c r="V3529" s="215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7" t="str">
        <f t="shared" si="281"/>
        <v/>
      </c>
      <c r="V3530" s="215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7" t="str">
        <f t="shared" si="281"/>
        <v/>
      </c>
      <c r="V3531" s="215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7" t="str">
        <f t="shared" si="281"/>
        <v/>
      </c>
      <c r="V3532" s="215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7" t="str">
        <f t="shared" si="281"/>
        <v/>
      </c>
      <c r="V3533" s="215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7" t="str">
        <f t="shared" si="281"/>
        <v/>
      </c>
      <c r="V3534" s="215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7" t="str">
        <f t="shared" si="281"/>
        <v/>
      </c>
      <c r="V3535" s="215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7" t="str">
        <f t="shared" si="281"/>
        <v/>
      </c>
      <c r="V3536" s="215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7" t="str">
        <f t="shared" si="281"/>
        <v/>
      </c>
      <c r="V3537" s="215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7" t="str">
        <f t="shared" si="281"/>
        <v/>
      </c>
      <c r="V3538" s="215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7" t="str">
        <f t="shared" si="281"/>
        <v/>
      </c>
      <c r="V3539" s="215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7" t="str">
        <f t="shared" si="281"/>
        <v/>
      </c>
      <c r="V3540" s="215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7" t="str">
        <f t="shared" si="281"/>
        <v/>
      </c>
      <c r="V3541" s="215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7" t="str">
        <f t="shared" si="281"/>
        <v/>
      </c>
      <c r="V3542" s="215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7" t="str">
        <f t="shared" si="281"/>
        <v/>
      </c>
      <c r="V3543" s="215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7" t="str">
        <f t="shared" si="281"/>
        <v/>
      </c>
      <c r="V3544" s="215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7" t="str">
        <f t="shared" si="281"/>
        <v/>
      </c>
      <c r="V3545" s="215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7" t="str">
        <f t="shared" si="281"/>
        <v/>
      </c>
      <c r="V3546" s="215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7" t="str">
        <f t="shared" si="281"/>
        <v/>
      </c>
      <c r="V3547" s="215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7" t="str">
        <f t="shared" si="281"/>
        <v/>
      </c>
      <c r="V3548" s="215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7" t="str">
        <f t="shared" si="281"/>
        <v/>
      </c>
      <c r="V3549" s="215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7" t="str">
        <f t="shared" si="281"/>
        <v/>
      </c>
      <c r="V3550" s="215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7" t="str">
        <f t="shared" si="281"/>
        <v/>
      </c>
      <c r="V3551" s="215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7" t="str">
        <f t="shared" si="281"/>
        <v/>
      </c>
      <c r="V3552" s="215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7" t="str">
        <f t="shared" si="281"/>
        <v/>
      </c>
      <c r="V3553" s="215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7" t="str">
        <f t="shared" si="281"/>
        <v/>
      </c>
      <c r="V3554" s="215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7" t="str">
        <f t="shared" si="281"/>
        <v/>
      </c>
      <c r="V3555" s="215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7" t="str">
        <f t="shared" si="281"/>
        <v/>
      </c>
      <c r="V3556" s="215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7" t="str">
        <f t="shared" si="281"/>
        <v/>
      </c>
      <c r="V3557" s="215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7" t="str">
        <f t="shared" si="281"/>
        <v/>
      </c>
      <c r="V3558" s="215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7" t="str">
        <f t="shared" si="281"/>
        <v/>
      </c>
      <c r="V3559" s="215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7" t="str">
        <f t="shared" si="281"/>
        <v/>
      </c>
      <c r="V3560" s="215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7" t="str">
        <f t="shared" si="281"/>
        <v/>
      </c>
      <c r="V3561" s="215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7" t="str">
        <f t="shared" si="281"/>
        <v/>
      </c>
      <c r="V3562" s="215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7" t="str">
        <f t="shared" si="281"/>
        <v/>
      </c>
      <c r="V3563" s="215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7" t="str">
        <f t="shared" si="281"/>
        <v/>
      </c>
      <c r="V3564" s="215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7" t="str">
        <f t="shared" si="281"/>
        <v/>
      </c>
      <c r="V3565" s="215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7" t="str">
        <f t="shared" si="281"/>
        <v/>
      </c>
      <c r="V3566" s="215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7" t="str">
        <f t="shared" si="281"/>
        <v/>
      </c>
      <c r="V3567" s="215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7" t="str">
        <f t="shared" si="281"/>
        <v/>
      </c>
      <c r="V3568" s="215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7" t="str">
        <f t="shared" si="281"/>
        <v/>
      </c>
      <c r="V3569" s="215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7" t="str">
        <f t="shared" si="281"/>
        <v/>
      </c>
      <c r="V3570" s="215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7" t="str">
        <f t="shared" si="281"/>
        <v/>
      </c>
      <c r="V3571" s="215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7" t="str">
        <f t="shared" si="281"/>
        <v/>
      </c>
      <c r="V3572" s="215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7" t="str">
        <f t="shared" si="281"/>
        <v/>
      </c>
      <c r="V3573" s="215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7" t="str">
        <f t="shared" si="281"/>
        <v/>
      </c>
      <c r="V3574" s="215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7" t="str">
        <f t="shared" si="281"/>
        <v/>
      </c>
      <c r="V3575" s="215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7" t="str">
        <f t="shared" si="281"/>
        <v/>
      </c>
      <c r="V3576" s="215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7" t="str">
        <f t="shared" si="281"/>
        <v/>
      </c>
      <c r="V3577" s="215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7" t="str">
        <f t="shared" si="281"/>
        <v/>
      </c>
      <c r="V3578" s="215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7" t="str">
        <f t="shared" si="281"/>
        <v/>
      </c>
      <c r="V3579" s="215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7" t="str">
        <f t="shared" si="281"/>
        <v/>
      </c>
      <c r="V3580" s="215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7" t="str">
        <f t="shared" si="281"/>
        <v/>
      </c>
      <c r="V3581" s="215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7" t="str">
        <f t="shared" si="281"/>
        <v/>
      </c>
      <c r="V3582" s="215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7" t="str">
        <f t="shared" si="281"/>
        <v/>
      </c>
      <c r="V3583" s="215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7" t="str">
        <f t="shared" si="281"/>
        <v/>
      </c>
      <c r="V3584" s="215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7" t="str">
        <f t="shared" si="281"/>
        <v/>
      </c>
      <c r="V3585" s="215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7" t="str">
        <f t="shared" ref="U3586:U3649" si="286">IF(OR($D3586="",$H3586=""),"",ROUND($D3586+$H3586,2))</f>
        <v/>
      </c>
      <c r="V3586" s="215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7" t="str">
        <f t="shared" si="286"/>
        <v/>
      </c>
      <c r="V3587" s="215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7" t="str">
        <f t="shared" si="286"/>
        <v/>
      </c>
      <c r="V3588" s="215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7" t="str">
        <f t="shared" si="286"/>
        <v/>
      </c>
      <c r="V3589" s="215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7" t="str">
        <f t="shared" si="286"/>
        <v/>
      </c>
      <c r="V3590" s="215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7" t="str">
        <f t="shared" si="286"/>
        <v/>
      </c>
      <c r="V3591" s="215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7" t="str">
        <f t="shared" si="286"/>
        <v/>
      </c>
      <c r="V3592" s="215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7" t="str">
        <f t="shared" si="286"/>
        <v/>
      </c>
      <c r="V3593" s="215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7" t="str">
        <f t="shared" si="286"/>
        <v/>
      </c>
      <c r="V3594" s="215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7" t="str">
        <f t="shared" si="286"/>
        <v/>
      </c>
      <c r="V3595" s="215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7" t="str">
        <f t="shared" si="286"/>
        <v/>
      </c>
      <c r="V3596" s="215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7" t="str">
        <f t="shared" si="286"/>
        <v/>
      </c>
      <c r="V3597" s="215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7" t="str">
        <f t="shared" si="286"/>
        <v/>
      </c>
      <c r="V3598" s="215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7" t="str">
        <f t="shared" si="286"/>
        <v/>
      </c>
      <c r="V3599" s="215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7" t="str">
        <f t="shared" si="286"/>
        <v/>
      </c>
      <c r="V3600" s="215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7" t="str">
        <f t="shared" si="286"/>
        <v/>
      </c>
      <c r="V3601" s="215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7" t="str">
        <f t="shared" si="286"/>
        <v/>
      </c>
      <c r="V3602" s="215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7" t="str">
        <f t="shared" si="286"/>
        <v/>
      </c>
      <c r="V3603" s="215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7" t="str">
        <f t="shared" si="286"/>
        <v/>
      </c>
      <c r="V3604" s="215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7" t="str">
        <f t="shared" si="286"/>
        <v/>
      </c>
      <c r="V3605" s="215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7" t="str">
        <f t="shared" si="286"/>
        <v/>
      </c>
      <c r="V3606" s="215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7" t="str">
        <f t="shared" si="286"/>
        <v/>
      </c>
      <c r="V3607" s="215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7" t="str">
        <f t="shared" si="286"/>
        <v/>
      </c>
      <c r="V3608" s="215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7" t="str">
        <f t="shared" si="286"/>
        <v/>
      </c>
      <c r="V3609" s="215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7" t="str">
        <f t="shared" si="286"/>
        <v/>
      </c>
      <c r="V3610" s="215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7" t="str">
        <f t="shared" si="286"/>
        <v/>
      </c>
      <c r="V3611" s="215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7" t="str">
        <f t="shared" si="286"/>
        <v/>
      </c>
      <c r="V3612" s="215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7" t="str">
        <f t="shared" si="286"/>
        <v/>
      </c>
      <c r="V3613" s="215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7" t="str">
        <f t="shared" si="286"/>
        <v/>
      </c>
      <c r="V3614" s="215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7" t="str">
        <f t="shared" si="286"/>
        <v/>
      </c>
      <c r="V3615" s="215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7" t="str">
        <f t="shared" si="286"/>
        <v/>
      </c>
      <c r="V3616" s="215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7" t="str">
        <f t="shared" si="286"/>
        <v/>
      </c>
      <c r="V3617" s="215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7" t="str">
        <f t="shared" si="286"/>
        <v/>
      </c>
      <c r="V3618" s="215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7" t="str">
        <f t="shared" si="286"/>
        <v/>
      </c>
      <c r="V3619" s="215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7" t="str">
        <f t="shared" si="286"/>
        <v/>
      </c>
      <c r="V3620" s="215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7" t="str">
        <f t="shared" si="286"/>
        <v/>
      </c>
      <c r="V3621" s="215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7" t="str">
        <f t="shared" si="286"/>
        <v/>
      </c>
      <c r="V3622" s="215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7" t="str">
        <f t="shared" si="286"/>
        <v/>
      </c>
      <c r="V3623" s="215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7" t="str">
        <f t="shared" si="286"/>
        <v/>
      </c>
      <c r="V3624" s="215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7" t="str">
        <f t="shared" si="286"/>
        <v/>
      </c>
      <c r="V3625" s="215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7" t="str">
        <f t="shared" si="286"/>
        <v/>
      </c>
      <c r="V3626" s="215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7" t="str">
        <f t="shared" si="286"/>
        <v/>
      </c>
      <c r="V3627" s="215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7" t="str">
        <f t="shared" si="286"/>
        <v/>
      </c>
      <c r="V3628" s="215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7" t="str">
        <f t="shared" si="286"/>
        <v/>
      </c>
      <c r="V3629" s="215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7" t="str">
        <f t="shared" si="286"/>
        <v/>
      </c>
      <c r="V3630" s="215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7" t="str">
        <f t="shared" si="286"/>
        <v/>
      </c>
      <c r="V3631" s="215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7" t="str">
        <f t="shared" si="286"/>
        <v/>
      </c>
      <c r="V3632" s="215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7" t="str">
        <f t="shared" si="286"/>
        <v/>
      </c>
      <c r="V3633" s="215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7" t="str">
        <f t="shared" si="286"/>
        <v/>
      </c>
      <c r="V3634" s="215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7" t="str">
        <f t="shared" si="286"/>
        <v/>
      </c>
      <c r="V3635" s="215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7" t="str">
        <f t="shared" si="286"/>
        <v/>
      </c>
      <c r="V3636" s="215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7" t="str">
        <f t="shared" si="286"/>
        <v/>
      </c>
      <c r="V3637" s="215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7" t="str">
        <f t="shared" si="286"/>
        <v/>
      </c>
      <c r="V3638" s="215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7" t="str">
        <f t="shared" si="286"/>
        <v/>
      </c>
      <c r="V3639" s="215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7" t="str">
        <f t="shared" si="286"/>
        <v/>
      </c>
      <c r="V3640" s="215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7" t="str">
        <f t="shared" si="286"/>
        <v/>
      </c>
      <c r="V3641" s="215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7" t="str">
        <f t="shared" si="286"/>
        <v/>
      </c>
      <c r="V3642" s="215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7" t="str">
        <f t="shared" si="286"/>
        <v/>
      </c>
      <c r="V3643" s="215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7" t="str">
        <f t="shared" si="286"/>
        <v/>
      </c>
      <c r="V3644" s="215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7" t="str">
        <f t="shared" si="286"/>
        <v/>
      </c>
      <c r="V3645" s="215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7" t="str">
        <f t="shared" si="286"/>
        <v/>
      </c>
      <c r="V3646" s="215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7" t="str">
        <f t="shared" si="286"/>
        <v/>
      </c>
      <c r="V3647" s="215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7" t="str">
        <f t="shared" si="286"/>
        <v/>
      </c>
      <c r="V3648" s="215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7" t="str">
        <f t="shared" si="286"/>
        <v/>
      </c>
      <c r="V3649" s="215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7" t="str">
        <f t="shared" ref="U3650:U3713" si="291">IF(OR($D3650="",$H3650=""),"",ROUND($D3650+$H3650,2))</f>
        <v/>
      </c>
      <c r="V3650" s="215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7" t="str">
        <f t="shared" si="291"/>
        <v/>
      </c>
      <c r="V3651" s="215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7" t="str">
        <f t="shared" si="291"/>
        <v/>
      </c>
      <c r="V3652" s="215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7" t="str">
        <f t="shared" si="291"/>
        <v/>
      </c>
      <c r="V3653" s="215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7" t="str">
        <f t="shared" si="291"/>
        <v/>
      </c>
      <c r="V3654" s="215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7" t="str">
        <f t="shared" si="291"/>
        <v/>
      </c>
      <c r="V3655" s="215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7" t="str">
        <f t="shared" si="291"/>
        <v/>
      </c>
      <c r="V3656" s="215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7" t="str">
        <f t="shared" si="291"/>
        <v/>
      </c>
      <c r="V3657" s="215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7" t="str">
        <f t="shared" si="291"/>
        <v/>
      </c>
      <c r="V3658" s="215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7" t="str">
        <f t="shared" si="291"/>
        <v/>
      </c>
      <c r="V3659" s="215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7" t="str">
        <f t="shared" si="291"/>
        <v/>
      </c>
      <c r="V3660" s="215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7" t="str">
        <f t="shared" si="291"/>
        <v/>
      </c>
      <c r="V3661" s="215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7" t="str">
        <f t="shared" si="291"/>
        <v/>
      </c>
      <c r="V3662" s="215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7" t="str">
        <f t="shared" si="291"/>
        <v/>
      </c>
      <c r="V3663" s="215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7" t="str">
        <f t="shared" si="291"/>
        <v/>
      </c>
      <c r="V3664" s="215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7" t="str">
        <f t="shared" si="291"/>
        <v/>
      </c>
      <c r="V3665" s="215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7" t="str">
        <f t="shared" si="291"/>
        <v/>
      </c>
      <c r="V3666" s="215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7" t="str">
        <f t="shared" si="291"/>
        <v/>
      </c>
      <c r="V3667" s="215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7" t="str">
        <f t="shared" si="291"/>
        <v/>
      </c>
      <c r="V3668" s="215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7" t="str">
        <f t="shared" si="291"/>
        <v/>
      </c>
      <c r="V3669" s="215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7" t="str">
        <f t="shared" si="291"/>
        <v/>
      </c>
      <c r="V3670" s="215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7" t="str">
        <f t="shared" si="291"/>
        <v/>
      </c>
      <c r="V3671" s="215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7" t="str">
        <f t="shared" si="291"/>
        <v/>
      </c>
      <c r="V3672" s="215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7" t="str">
        <f t="shared" si="291"/>
        <v/>
      </c>
      <c r="V3673" s="215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7" t="str">
        <f t="shared" si="291"/>
        <v/>
      </c>
      <c r="V3674" s="215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7" t="str">
        <f t="shared" si="291"/>
        <v/>
      </c>
      <c r="V3675" s="215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7" t="str">
        <f t="shared" si="291"/>
        <v/>
      </c>
      <c r="V3676" s="215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7" t="str">
        <f t="shared" si="291"/>
        <v/>
      </c>
      <c r="V3677" s="215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7" t="str">
        <f t="shared" si="291"/>
        <v/>
      </c>
      <c r="V3678" s="215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7" t="str">
        <f t="shared" si="291"/>
        <v/>
      </c>
      <c r="V3679" s="215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7" t="str">
        <f t="shared" si="291"/>
        <v/>
      </c>
      <c r="V3680" s="215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7" t="str">
        <f t="shared" si="291"/>
        <v/>
      </c>
      <c r="V3681" s="215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7" t="str">
        <f t="shared" si="291"/>
        <v/>
      </c>
      <c r="V3682" s="215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7" t="str">
        <f t="shared" si="291"/>
        <v/>
      </c>
      <c r="V3683" s="215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7" t="str">
        <f t="shared" si="291"/>
        <v/>
      </c>
      <c r="V3684" s="215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7" t="str">
        <f t="shared" si="291"/>
        <v/>
      </c>
      <c r="V3685" s="215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7" t="str">
        <f t="shared" si="291"/>
        <v/>
      </c>
      <c r="V3686" s="215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7" t="str">
        <f t="shared" si="291"/>
        <v/>
      </c>
      <c r="V3687" s="215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7" t="str">
        <f t="shared" si="291"/>
        <v/>
      </c>
      <c r="V3688" s="215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7" t="str">
        <f t="shared" si="291"/>
        <v/>
      </c>
      <c r="V3689" s="215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7" t="str">
        <f t="shared" si="291"/>
        <v/>
      </c>
      <c r="V3690" s="215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7" t="str">
        <f t="shared" si="291"/>
        <v/>
      </c>
      <c r="V3691" s="215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7" t="str">
        <f t="shared" si="291"/>
        <v/>
      </c>
      <c r="V3692" s="215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7" t="str">
        <f t="shared" si="291"/>
        <v/>
      </c>
      <c r="V3693" s="215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7" t="str">
        <f t="shared" si="291"/>
        <v/>
      </c>
      <c r="V3694" s="215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7" t="str">
        <f t="shared" si="291"/>
        <v/>
      </c>
      <c r="V3695" s="215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7" t="str">
        <f t="shared" si="291"/>
        <v/>
      </c>
      <c r="V3696" s="215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7" t="str">
        <f t="shared" si="291"/>
        <v/>
      </c>
      <c r="V3697" s="215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7" t="str">
        <f t="shared" si="291"/>
        <v/>
      </c>
      <c r="V3698" s="215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7" t="str">
        <f t="shared" si="291"/>
        <v/>
      </c>
      <c r="V3699" s="215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7" t="str">
        <f t="shared" si="291"/>
        <v/>
      </c>
      <c r="V3700" s="215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7" t="str">
        <f t="shared" si="291"/>
        <v/>
      </c>
      <c r="V3701" s="215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7" t="str">
        <f t="shared" si="291"/>
        <v/>
      </c>
      <c r="V3702" s="215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7" t="str">
        <f t="shared" si="291"/>
        <v/>
      </c>
      <c r="V3703" s="215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7" t="str">
        <f t="shared" si="291"/>
        <v/>
      </c>
      <c r="V3704" s="215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7" t="str">
        <f t="shared" si="291"/>
        <v/>
      </c>
      <c r="V3705" s="215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7" t="str">
        <f t="shared" si="291"/>
        <v/>
      </c>
      <c r="V3706" s="215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7" t="str">
        <f t="shared" si="291"/>
        <v/>
      </c>
      <c r="V3707" s="215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7" t="str">
        <f t="shared" si="291"/>
        <v/>
      </c>
      <c r="V3708" s="215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7" t="str">
        <f t="shared" si="291"/>
        <v/>
      </c>
      <c r="V3709" s="215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7" t="str">
        <f t="shared" si="291"/>
        <v/>
      </c>
      <c r="V3710" s="215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7" t="str">
        <f t="shared" si="291"/>
        <v/>
      </c>
      <c r="V3711" s="215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7" t="str">
        <f t="shared" si="291"/>
        <v/>
      </c>
      <c r="V3712" s="215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7" t="str">
        <f t="shared" si="291"/>
        <v/>
      </c>
      <c r="V3713" s="215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7" t="str">
        <f t="shared" ref="U3714:U3777" si="296">IF(OR($D3714="",$H3714=""),"",ROUND($D3714+$H3714,2))</f>
        <v/>
      </c>
      <c r="V3714" s="215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7" t="str">
        <f t="shared" si="296"/>
        <v/>
      </c>
      <c r="V3715" s="215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7" t="str">
        <f t="shared" si="296"/>
        <v/>
      </c>
      <c r="V3716" s="215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7" t="str">
        <f t="shared" si="296"/>
        <v/>
      </c>
      <c r="V3717" s="215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7" t="str">
        <f t="shared" si="296"/>
        <v/>
      </c>
      <c r="V3718" s="215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7" t="str">
        <f t="shared" si="296"/>
        <v/>
      </c>
      <c r="V3719" s="215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7" t="str">
        <f t="shared" si="296"/>
        <v/>
      </c>
      <c r="V3720" s="215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7" t="str">
        <f t="shared" si="296"/>
        <v/>
      </c>
      <c r="V3721" s="215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7" t="str">
        <f t="shared" si="296"/>
        <v/>
      </c>
      <c r="V3722" s="215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7" t="str">
        <f t="shared" si="296"/>
        <v/>
      </c>
      <c r="V3723" s="215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7" t="str">
        <f t="shared" si="296"/>
        <v/>
      </c>
      <c r="V3724" s="215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7" t="str">
        <f t="shared" si="296"/>
        <v/>
      </c>
      <c r="V3725" s="215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7" t="str">
        <f t="shared" si="296"/>
        <v/>
      </c>
      <c r="V3726" s="215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7" t="str">
        <f t="shared" si="296"/>
        <v/>
      </c>
      <c r="V3727" s="215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7" t="str">
        <f t="shared" si="296"/>
        <v/>
      </c>
      <c r="V3728" s="215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7" t="str">
        <f t="shared" si="296"/>
        <v/>
      </c>
      <c r="V3729" s="215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7" t="str">
        <f t="shared" si="296"/>
        <v/>
      </c>
      <c r="V3730" s="215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7" t="str">
        <f t="shared" si="296"/>
        <v/>
      </c>
      <c r="V3731" s="215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7" t="str">
        <f t="shared" si="296"/>
        <v/>
      </c>
      <c r="V3732" s="215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7" t="str">
        <f t="shared" si="296"/>
        <v/>
      </c>
      <c r="V3733" s="215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7" t="str">
        <f t="shared" si="296"/>
        <v/>
      </c>
      <c r="V3734" s="215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7" t="str">
        <f t="shared" si="296"/>
        <v/>
      </c>
      <c r="V3735" s="215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7" t="str">
        <f t="shared" si="296"/>
        <v/>
      </c>
      <c r="V3736" s="215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7" t="str">
        <f t="shared" si="296"/>
        <v/>
      </c>
      <c r="V3737" s="215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7" t="str">
        <f t="shared" si="296"/>
        <v/>
      </c>
      <c r="V3738" s="215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7" t="str">
        <f t="shared" si="296"/>
        <v/>
      </c>
      <c r="V3739" s="215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7" t="str">
        <f t="shared" si="296"/>
        <v/>
      </c>
      <c r="V3740" s="215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7" t="str">
        <f t="shared" si="296"/>
        <v/>
      </c>
      <c r="V3741" s="215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7" t="str">
        <f t="shared" si="296"/>
        <v/>
      </c>
      <c r="V3742" s="215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7" t="str">
        <f t="shared" si="296"/>
        <v/>
      </c>
      <c r="V3743" s="215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7" t="str">
        <f t="shared" si="296"/>
        <v/>
      </c>
      <c r="V3744" s="215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7" t="str">
        <f t="shared" si="296"/>
        <v/>
      </c>
      <c r="V3745" s="215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7" t="str">
        <f t="shared" si="296"/>
        <v/>
      </c>
      <c r="V3746" s="215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7" t="str">
        <f t="shared" si="296"/>
        <v/>
      </c>
      <c r="V3747" s="215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7" t="str">
        <f t="shared" si="296"/>
        <v/>
      </c>
      <c r="V3748" s="215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7" t="str">
        <f t="shared" si="296"/>
        <v/>
      </c>
      <c r="V3749" s="215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7" t="str">
        <f t="shared" si="296"/>
        <v/>
      </c>
      <c r="V3750" s="215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7" t="str">
        <f t="shared" si="296"/>
        <v/>
      </c>
      <c r="V3751" s="215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7" t="str">
        <f t="shared" si="296"/>
        <v/>
      </c>
      <c r="V3752" s="215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7" t="str">
        <f t="shared" si="296"/>
        <v/>
      </c>
      <c r="V3753" s="215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7" t="str">
        <f t="shared" si="296"/>
        <v/>
      </c>
      <c r="V3754" s="215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7" t="str">
        <f t="shared" si="296"/>
        <v/>
      </c>
      <c r="V3755" s="215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7" t="str">
        <f t="shared" si="296"/>
        <v/>
      </c>
      <c r="V3756" s="215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7" t="str">
        <f t="shared" si="296"/>
        <v/>
      </c>
      <c r="V3757" s="215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7" t="str">
        <f t="shared" si="296"/>
        <v/>
      </c>
      <c r="V3758" s="215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7" t="str">
        <f t="shared" si="296"/>
        <v/>
      </c>
      <c r="V3759" s="215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7" t="str">
        <f t="shared" si="296"/>
        <v/>
      </c>
      <c r="V3760" s="215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7" t="str">
        <f t="shared" si="296"/>
        <v/>
      </c>
      <c r="V3761" s="215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7" t="str">
        <f t="shared" si="296"/>
        <v/>
      </c>
      <c r="V3762" s="215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7" t="str">
        <f t="shared" si="296"/>
        <v/>
      </c>
      <c r="V3763" s="215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7" t="str">
        <f t="shared" si="296"/>
        <v/>
      </c>
      <c r="V3764" s="215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7" t="str">
        <f t="shared" si="296"/>
        <v/>
      </c>
      <c r="V3765" s="215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7" t="str">
        <f t="shared" si="296"/>
        <v/>
      </c>
      <c r="V3766" s="215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7" t="str">
        <f t="shared" si="296"/>
        <v/>
      </c>
      <c r="V3767" s="215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7" t="str">
        <f t="shared" si="296"/>
        <v/>
      </c>
      <c r="V3768" s="215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7" t="str">
        <f t="shared" si="296"/>
        <v/>
      </c>
      <c r="V3769" s="215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7" t="str">
        <f t="shared" si="296"/>
        <v/>
      </c>
      <c r="V3770" s="215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7" t="str">
        <f t="shared" si="296"/>
        <v/>
      </c>
      <c r="V3771" s="215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7" t="str">
        <f t="shared" si="296"/>
        <v/>
      </c>
      <c r="V3772" s="215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7" t="str">
        <f t="shared" si="296"/>
        <v/>
      </c>
      <c r="V3773" s="215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7" t="str">
        <f t="shared" si="296"/>
        <v/>
      </c>
      <c r="V3774" s="215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7" t="str">
        <f t="shared" si="296"/>
        <v/>
      </c>
      <c r="V3775" s="215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7" t="str">
        <f t="shared" si="296"/>
        <v/>
      </c>
      <c r="V3776" s="215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7" t="str">
        <f t="shared" si="296"/>
        <v/>
      </c>
      <c r="V3777" s="215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7" t="str">
        <f t="shared" ref="U3778:U3841" si="301">IF(OR($D3778="",$H3778=""),"",ROUND($D3778+$H3778,2))</f>
        <v/>
      </c>
      <c r="V3778" s="215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7" t="str">
        <f t="shared" si="301"/>
        <v/>
      </c>
      <c r="V3779" s="215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7" t="str">
        <f t="shared" si="301"/>
        <v/>
      </c>
      <c r="V3780" s="215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7" t="str">
        <f t="shared" si="301"/>
        <v/>
      </c>
      <c r="V3781" s="215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7" t="str">
        <f t="shared" si="301"/>
        <v/>
      </c>
      <c r="V3782" s="215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7" t="str">
        <f t="shared" si="301"/>
        <v/>
      </c>
      <c r="V3783" s="215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7" t="str">
        <f t="shared" si="301"/>
        <v/>
      </c>
      <c r="V3784" s="215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7" t="str">
        <f t="shared" si="301"/>
        <v/>
      </c>
      <c r="V3785" s="215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7" t="str">
        <f t="shared" si="301"/>
        <v/>
      </c>
      <c r="V3786" s="215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7" t="str">
        <f t="shared" si="301"/>
        <v/>
      </c>
      <c r="V3787" s="215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7" t="str">
        <f t="shared" si="301"/>
        <v/>
      </c>
      <c r="V3788" s="215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7" t="str">
        <f t="shared" si="301"/>
        <v/>
      </c>
      <c r="V3789" s="215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7" t="str">
        <f t="shared" si="301"/>
        <v/>
      </c>
      <c r="V3790" s="215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7" t="str">
        <f t="shared" si="301"/>
        <v/>
      </c>
      <c r="V3791" s="215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7" t="str">
        <f t="shared" si="301"/>
        <v/>
      </c>
      <c r="V3792" s="215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7" t="str">
        <f t="shared" si="301"/>
        <v/>
      </c>
      <c r="V3793" s="215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7" t="str">
        <f t="shared" si="301"/>
        <v/>
      </c>
      <c r="V3794" s="215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7" t="str">
        <f t="shared" si="301"/>
        <v/>
      </c>
      <c r="V3795" s="215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7" t="str">
        <f t="shared" si="301"/>
        <v/>
      </c>
      <c r="V3796" s="215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7" t="str">
        <f t="shared" si="301"/>
        <v/>
      </c>
      <c r="V3797" s="215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7" t="str">
        <f t="shared" si="301"/>
        <v/>
      </c>
      <c r="V3798" s="215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7" t="str">
        <f t="shared" si="301"/>
        <v/>
      </c>
      <c r="V3799" s="215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7" t="str">
        <f t="shared" si="301"/>
        <v/>
      </c>
      <c r="V3800" s="215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7" t="str">
        <f t="shared" si="301"/>
        <v/>
      </c>
      <c r="V3801" s="215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7" t="str">
        <f t="shared" si="301"/>
        <v/>
      </c>
      <c r="V3802" s="215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7" t="str">
        <f t="shared" si="301"/>
        <v/>
      </c>
      <c r="V3803" s="215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7" t="str">
        <f t="shared" si="301"/>
        <v/>
      </c>
      <c r="V3804" s="215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7" t="str">
        <f t="shared" si="301"/>
        <v/>
      </c>
      <c r="V3805" s="215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7" t="str">
        <f t="shared" si="301"/>
        <v/>
      </c>
      <c r="V3806" s="215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7" t="str">
        <f t="shared" si="301"/>
        <v/>
      </c>
      <c r="V3807" s="215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7" t="str">
        <f t="shared" si="301"/>
        <v/>
      </c>
      <c r="V3808" s="215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7" t="str">
        <f t="shared" si="301"/>
        <v/>
      </c>
      <c r="V3809" s="215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7" t="str">
        <f t="shared" si="301"/>
        <v/>
      </c>
      <c r="V3810" s="215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7" t="str">
        <f t="shared" si="301"/>
        <v/>
      </c>
      <c r="V3811" s="215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7" t="str">
        <f t="shared" si="301"/>
        <v/>
      </c>
      <c r="V3812" s="215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7" t="str">
        <f t="shared" si="301"/>
        <v/>
      </c>
      <c r="V3813" s="215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7" t="str">
        <f t="shared" si="301"/>
        <v/>
      </c>
      <c r="V3814" s="215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7" t="str">
        <f t="shared" si="301"/>
        <v/>
      </c>
      <c r="V3815" s="215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7" t="str">
        <f t="shared" si="301"/>
        <v/>
      </c>
      <c r="V3816" s="215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7" t="str">
        <f t="shared" si="301"/>
        <v/>
      </c>
      <c r="V3817" s="215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7" t="str">
        <f t="shared" si="301"/>
        <v/>
      </c>
      <c r="V3818" s="215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7" t="str">
        <f t="shared" si="301"/>
        <v/>
      </c>
      <c r="V3819" s="215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7" t="str">
        <f t="shared" si="301"/>
        <v/>
      </c>
      <c r="V3820" s="215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7" t="str">
        <f t="shared" si="301"/>
        <v/>
      </c>
      <c r="V3821" s="215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7" t="str">
        <f t="shared" si="301"/>
        <v/>
      </c>
      <c r="V3822" s="215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7" t="str">
        <f t="shared" si="301"/>
        <v/>
      </c>
      <c r="V3823" s="215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7" t="str">
        <f t="shared" si="301"/>
        <v/>
      </c>
      <c r="V3824" s="215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7" t="str">
        <f t="shared" si="301"/>
        <v/>
      </c>
      <c r="V3825" s="215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7" t="str">
        <f t="shared" si="301"/>
        <v/>
      </c>
      <c r="V3826" s="215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7" t="str">
        <f t="shared" si="301"/>
        <v/>
      </c>
      <c r="V3827" s="215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7" t="str">
        <f t="shared" si="301"/>
        <v/>
      </c>
      <c r="V3828" s="215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7" t="str">
        <f t="shared" si="301"/>
        <v/>
      </c>
      <c r="V3829" s="215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7" t="str">
        <f t="shared" si="301"/>
        <v/>
      </c>
      <c r="V3830" s="215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7" t="str">
        <f t="shared" si="301"/>
        <v/>
      </c>
      <c r="V3831" s="215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7" t="str">
        <f t="shared" si="301"/>
        <v/>
      </c>
      <c r="V3832" s="215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7" t="str">
        <f t="shared" si="301"/>
        <v/>
      </c>
      <c r="V3833" s="215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7" t="str">
        <f t="shared" si="301"/>
        <v/>
      </c>
      <c r="V3834" s="215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7" t="str">
        <f t="shared" si="301"/>
        <v/>
      </c>
      <c r="V3835" s="215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7" t="str">
        <f t="shared" si="301"/>
        <v/>
      </c>
      <c r="V3836" s="215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7" t="str">
        <f t="shared" si="301"/>
        <v/>
      </c>
      <c r="V3837" s="215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7" t="str">
        <f t="shared" si="301"/>
        <v/>
      </c>
      <c r="V3838" s="215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7" t="str">
        <f t="shared" si="301"/>
        <v/>
      </c>
      <c r="V3839" s="215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7" t="str">
        <f t="shared" si="301"/>
        <v/>
      </c>
      <c r="V3840" s="215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7" t="str">
        <f t="shared" si="301"/>
        <v/>
      </c>
      <c r="V3841" s="215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7" t="str">
        <f t="shared" ref="U3842:U3905" si="306">IF(OR($D3842="",$H3842=""),"",ROUND($D3842+$H3842,2))</f>
        <v/>
      </c>
      <c r="V3842" s="215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7" t="str">
        <f t="shared" si="306"/>
        <v/>
      </c>
      <c r="V3843" s="215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7" t="str">
        <f t="shared" si="306"/>
        <v/>
      </c>
      <c r="V3844" s="215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7" t="str">
        <f t="shared" si="306"/>
        <v/>
      </c>
      <c r="V3845" s="215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7" t="str">
        <f t="shared" si="306"/>
        <v/>
      </c>
      <c r="V3846" s="215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7" t="str">
        <f t="shared" si="306"/>
        <v/>
      </c>
      <c r="V3847" s="215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7" t="str">
        <f t="shared" si="306"/>
        <v/>
      </c>
      <c r="V3848" s="215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7" t="str">
        <f t="shared" si="306"/>
        <v/>
      </c>
      <c r="V3849" s="215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7" t="str">
        <f t="shared" si="306"/>
        <v/>
      </c>
      <c r="V3850" s="215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7" t="str">
        <f t="shared" si="306"/>
        <v/>
      </c>
      <c r="V3851" s="215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7" t="str">
        <f t="shared" si="306"/>
        <v/>
      </c>
      <c r="V3852" s="215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7" t="str">
        <f t="shared" si="306"/>
        <v/>
      </c>
      <c r="V3853" s="215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7" t="str">
        <f t="shared" si="306"/>
        <v/>
      </c>
      <c r="V3854" s="215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7" t="str">
        <f t="shared" si="306"/>
        <v/>
      </c>
      <c r="V3855" s="215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7" t="str">
        <f t="shared" si="306"/>
        <v/>
      </c>
      <c r="V3856" s="215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7" t="str">
        <f t="shared" si="306"/>
        <v/>
      </c>
      <c r="V3857" s="215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7" t="str">
        <f t="shared" si="306"/>
        <v/>
      </c>
      <c r="V3858" s="215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7" t="str">
        <f t="shared" si="306"/>
        <v/>
      </c>
      <c r="V3859" s="215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7" t="str">
        <f t="shared" si="306"/>
        <v/>
      </c>
      <c r="V3860" s="215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7" t="str">
        <f t="shared" si="306"/>
        <v/>
      </c>
      <c r="V3861" s="215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7" t="str">
        <f t="shared" si="306"/>
        <v/>
      </c>
      <c r="V3862" s="215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7" t="str">
        <f t="shared" si="306"/>
        <v/>
      </c>
      <c r="V3863" s="215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7" t="str">
        <f t="shared" si="306"/>
        <v/>
      </c>
      <c r="V3864" s="215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7" t="str">
        <f t="shared" si="306"/>
        <v/>
      </c>
      <c r="V3865" s="215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7" t="str">
        <f t="shared" si="306"/>
        <v/>
      </c>
      <c r="V3866" s="215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7" t="str">
        <f t="shared" si="306"/>
        <v/>
      </c>
      <c r="V3867" s="215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7" t="str">
        <f t="shared" si="306"/>
        <v/>
      </c>
      <c r="V3868" s="215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7" t="str">
        <f t="shared" si="306"/>
        <v/>
      </c>
      <c r="V3869" s="215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7" t="str">
        <f t="shared" si="306"/>
        <v/>
      </c>
      <c r="V3870" s="215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7" t="str">
        <f t="shared" si="306"/>
        <v/>
      </c>
      <c r="V3871" s="215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7" t="str">
        <f t="shared" si="306"/>
        <v/>
      </c>
      <c r="V3872" s="215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7" t="str">
        <f t="shared" si="306"/>
        <v/>
      </c>
      <c r="V3873" s="215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7" t="str">
        <f t="shared" si="306"/>
        <v/>
      </c>
      <c r="V3874" s="215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7" t="str">
        <f t="shared" si="306"/>
        <v/>
      </c>
      <c r="V3875" s="215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7" t="str">
        <f t="shared" si="306"/>
        <v/>
      </c>
      <c r="V3876" s="215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7" t="str">
        <f t="shared" si="306"/>
        <v/>
      </c>
      <c r="V3877" s="215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7" t="str">
        <f t="shared" si="306"/>
        <v/>
      </c>
      <c r="V3878" s="215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7" t="str">
        <f t="shared" si="306"/>
        <v/>
      </c>
      <c r="V3879" s="215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7" t="str">
        <f t="shared" si="306"/>
        <v/>
      </c>
      <c r="V3880" s="215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7" t="str">
        <f t="shared" si="306"/>
        <v/>
      </c>
      <c r="V3881" s="215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7" t="str">
        <f t="shared" si="306"/>
        <v/>
      </c>
      <c r="V3882" s="215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7" t="str">
        <f t="shared" si="306"/>
        <v/>
      </c>
      <c r="V3883" s="215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7" t="str">
        <f t="shared" si="306"/>
        <v/>
      </c>
      <c r="V3884" s="215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7" t="str">
        <f t="shared" si="306"/>
        <v/>
      </c>
      <c r="V3885" s="215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7" t="str">
        <f t="shared" si="306"/>
        <v/>
      </c>
      <c r="V3886" s="215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7" t="str">
        <f t="shared" si="306"/>
        <v/>
      </c>
      <c r="V3887" s="215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7" t="str">
        <f t="shared" si="306"/>
        <v/>
      </c>
      <c r="V3888" s="215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7" t="str">
        <f t="shared" si="306"/>
        <v/>
      </c>
      <c r="V3889" s="215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7" t="str">
        <f t="shared" si="306"/>
        <v/>
      </c>
      <c r="V3890" s="215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7" t="str">
        <f t="shared" si="306"/>
        <v/>
      </c>
      <c r="V3891" s="215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7" t="str">
        <f t="shared" si="306"/>
        <v/>
      </c>
      <c r="V3892" s="215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7" t="str">
        <f t="shared" si="306"/>
        <v/>
      </c>
      <c r="V3893" s="215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7" t="str">
        <f t="shared" si="306"/>
        <v/>
      </c>
      <c r="V3894" s="215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7" t="str">
        <f t="shared" si="306"/>
        <v/>
      </c>
      <c r="V3895" s="215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7" t="str">
        <f t="shared" si="306"/>
        <v/>
      </c>
      <c r="V3896" s="215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7" t="str">
        <f t="shared" si="306"/>
        <v/>
      </c>
      <c r="V3897" s="215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7" t="str">
        <f t="shared" si="306"/>
        <v/>
      </c>
      <c r="V3898" s="215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7" t="str">
        <f t="shared" si="306"/>
        <v/>
      </c>
      <c r="V3899" s="215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7" t="str">
        <f t="shared" si="306"/>
        <v/>
      </c>
      <c r="V3900" s="215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7" t="str">
        <f t="shared" si="306"/>
        <v/>
      </c>
      <c r="V3901" s="215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7" t="str">
        <f t="shared" si="306"/>
        <v/>
      </c>
      <c r="V3902" s="215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7" t="str">
        <f t="shared" si="306"/>
        <v/>
      </c>
      <c r="V3903" s="215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7" t="str">
        <f t="shared" si="306"/>
        <v/>
      </c>
      <c r="V3904" s="215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7" t="str">
        <f t="shared" si="306"/>
        <v/>
      </c>
      <c r="V3905" s="215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7" t="str">
        <f t="shared" ref="U3906:U3969" si="311">IF(OR($D3906="",$H3906=""),"",ROUND($D3906+$H3906,2))</f>
        <v/>
      </c>
      <c r="V3906" s="215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7" t="str">
        <f t="shared" si="311"/>
        <v/>
      </c>
      <c r="V3907" s="215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7" t="str">
        <f t="shared" si="311"/>
        <v/>
      </c>
      <c r="V3908" s="215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7" t="str">
        <f t="shared" si="311"/>
        <v/>
      </c>
      <c r="V3909" s="215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7" t="str">
        <f t="shared" si="311"/>
        <v/>
      </c>
      <c r="V3910" s="215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7" t="str">
        <f t="shared" si="311"/>
        <v/>
      </c>
      <c r="V3911" s="215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7" t="str">
        <f t="shared" si="311"/>
        <v/>
      </c>
      <c r="V3912" s="215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7" t="str">
        <f t="shared" si="311"/>
        <v/>
      </c>
      <c r="V3913" s="215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7" t="str">
        <f t="shared" si="311"/>
        <v/>
      </c>
      <c r="V3914" s="215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7" t="str">
        <f t="shared" si="311"/>
        <v/>
      </c>
      <c r="V3915" s="215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7" t="str">
        <f t="shared" si="311"/>
        <v/>
      </c>
      <c r="V3916" s="215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7" t="str">
        <f t="shared" si="311"/>
        <v/>
      </c>
      <c r="V3917" s="215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7" t="str">
        <f t="shared" si="311"/>
        <v/>
      </c>
      <c r="V3918" s="215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7" t="str">
        <f t="shared" si="311"/>
        <v/>
      </c>
      <c r="V3919" s="215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7" t="str">
        <f t="shared" si="311"/>
        <v/>
      </c>
      <c r="V3920" s="215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7" t="str">
        <f t="shared" si="311"/>
        <v/>
      </c>
      <c r="V3921" s="215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7" t="str">
        <f t="shared" si="311"/>
        <v/>
      </c>
      <c r="V3922" s="215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7" t="str">
        <f t="shared" si="311"/>
        <v/>
      </c>
      <c r="V3923" s="215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7" t="str">
        <f t="shared" si="311"/>
        <v/>
      </c>
      <c r="V3924" s="215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7" t="str">
        <f t="shared" si="311"/>
        <v/>
      </c>
      <c r="V3925" s="215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7" t="str">
        <f t="shared" si="311"/>
        <v/>
      </c>
      <c r="V3926" s="215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7" t="str">
        <f t="shared" si="311"/>
        <v/>
      </c>
      <c r="V3927" s="215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7" t="str">
        <f t="shared" si="311"/>
        <v/>
      </c>
      <c r="V3928" s="215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7" t="str">
        <f t="shared" si="311"/>
        <v/>
      </c>
      <c r="V3929" s="215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7" t="str">
        <f t="shared" si="311"/>
        <v/>
      </c>
      <c r="V3930" s="215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7" t="str">
        <f t="shared" si="311"/>
        <v/>
      </c>
      <c r="V3931" s="215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7" t="str">
        <f t="shared" si="311"/>
        <v/>
      </c>
      <c r="V3932" s="215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7" t="str">
        <f t="shared" si="311"/>
        <v/>
      </c>
      <c r="V3933" s="215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7" t="str">
        <f t="shared" si="311"/>
        <v/>
      </c>
      <c r="V3934" s="215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7" t="str">
        <f t="shared" si="311"/>
        <v/>
      </c>
      <c r="V3935" s="215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7" t="str">
        <f t="shared" si="311"/>
        <v/>
      </c>
      <c r="V3936" s="215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7" t="str">
        <f t="shared" si="311"/>
        <v/>
      </c>
      <c r="V3937" s="215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7" t="str">
        <f t="shared" si="311"/>
        <v/>
      </c>
      <c r="V3938" s="215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7" t="str">
        <f t="shared" si="311"/>
        <v/>
      </c>
      <c r="V3939" s="215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7" t="str">
        <f t="shared" si="311"/>
        <v/>
      </c>
      <c r="V3940" s="215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7" t="str">
        <f t="shared" si="311"/>
        <v/>
      </c>
      <c r="V3941" s="215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7" t="str">
        <f t="shared" si="311"/>
        <v/>
      </c>
      <c r="V3942" s="215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7" t="str">
        <f t="shared" si="311"/>
        <v/>
      </c>
      <c r="V3943" s="215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7" t="str">
        <f t="shared" si="311"/>
        <v/>
      </c>
      <c r="V3944" s="215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7" t="str">
        <f t="shared" si="311"/>
        <v/>
      </c>
      <c r="V3945" s="215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7" t="str">
        <f t="shared" si="311"/>
        <v/>
      </c>
      <c r="V3946" s="215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7" t="str">
        <f t="shared" si="311"/>
        <v/>
      </c>
      <c r="V3947" s="215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7" t="str">
        <f t="shared" si="311"/>
        <v/>
      </c>
      <c r="V3948" s="215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7" t="str">
        <f t="shared" si="311"/>
        <v/>
      </c>
      <c r="V3949" s="215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7" t="str">
        <f t="shared" si="311"/>
        <v/>
      </c>
      <c r="V3950" s="215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7" t="str">
        <f t="shared" si="311"/>
        <v/>
      </c>
      <c r="V3951" s="215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7" t="str">
        <f t="shared" si="311"/>
        <v/>
      </c>
      <c r="V3952" s="215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7" t="str">
        <f t="shared" si="311"/>
        <v/>
      </c>
      <c r="V3953" s="215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7" t="str">
        <f t="shared" si="311"/>
        <v/>
      </c>
      <c r="V3954" s="215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7" t="str">
        <f t="shared" si="311"/>
        <v/>
      </c>
      <c r="V3955" s="215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7" t="str">
        <f t="shared" si="311"/>
        <v/>
      </c>
      <c r="V3956" s="215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7" t="str">
        <f t="shared" si="311"/>
        <v/>
      </c>
      <c r="V3957" s="215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7" t="str">
        <f t="shared" si="311"/>
        <v/>
      </c>
      <c r="V3958" s="215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7" t="str">
        <f t="shared" si="311"/>
        <v/>
      </c>
      <c r="V3959" s="215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7" t="str">
        <f t="shared" si="311"/>
        <v/>
      </c>
      <c r="V3960" s="215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7" t="str">
        <f t="shared" si="311"/>
        <v/>
      </c>
      <c r="V3961" s="215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7" t="str">
        <f t="shared" si="311"/>
        <v/>
      </c>
      <c r="V3962" s="215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7" t="str">
        <f t="shared" si="311"/>
        <v/>
      </c>
      <c r="V3963" s="215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7" t="str">
        <f t="shared" si="311"/>
        <v/>
      </c>
      <c r="V3964" s="215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7" t="str">
        <f t="shared" si="311"/>
        <v/>
      </c>
      <c r="V3965" s="215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7" t="str">
        <f t="shared" si="311"/>
        <v/>
      </c>
      <c r="V3966" s="215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7" t="str">
        <f t="shared" si="311"/>
        <v/>
      </c>
      <c r="V3967" s="215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7" t="str">
        <f t="shared" si="311"/>
        <v/>
      </c>
      <c r="V3968" s="215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7" t="str">
        <f t="shared" si="311"/>
        <v/>
      </c>
      <c r="V3969" s="215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7" t="str">
        <f t="shared" ref="U3970:U4033" si="316">IF(OR($D3970="",$H3970=""),"",ROUND($D3970+$H3970,2))</f>
        <v/>
      </c>
      <c r="V3970" s="215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7" t="str">
        <f t="shared" si="316"/>
        <v/>
      </c>
      <c r="V3971" s="215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7" t="str">
        <f t="shared" si="316"/>
        <v/>
      </c>
      <c r="V3972" s="215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7" t="str">
        <f t="shared" si="316"/>
        <v/>
      </c>
      <c r="V3973" s="215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7" t="str">
        <f t="shared" si="316"/>
        <v/>
      </c>
      <c r="V3974" s="215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7" t="str">
        <f t="shared" si="316"/>
        <v/>
      </c>
      <c r="V3975" s="215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7" t="str">
        <f t="shared" si="316"/>
        <v/>
      </c>
      <c r="V3976" s="215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7" t="str">
        <f t="shared" si="316"/>
        <v/>
      </c>
      <c r="V3977" s="215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7" t="str">
        <f t="shared" si="316"/>
        <v/>
      </c>
      <c r="V3978" s="215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7" t="str">
        <f t="shared" si="316"/>
        <v/>
      </c>
      <c r="V3979" s="215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7" t="str">
        <f t="shared" si="316"/>
        <v/>
      </c>
      <c r="V3980" s="215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7" t="str">
        <f t="shared" si="316"/>
        <v/>
      </c>
      <c r="V3981" s="215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7" t="str">
        <f t="shared" si="316"/>
        <v/>
      </c>
      <c r="V3982" s="215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7" t="str">
        <f t="shared" si="316"/>
        <v/>
      </c>
      <c r="V3983" s="215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7" t="str">
        <f t="shared" si="316"/>
        <v/>
      </c>
      <c r="V3984" s="215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7" t="str">
        <f t="shared" si="316"/>
        <v/>
      </c>
      <c r="V3985" s="215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7" t="str">
        <f t="shared" si="316"/>
        <v/>
      </c>
      <c r="V3986" s="215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7" t="str">
        <f t="shared" si="316"/>
        <v/>
      </c>
      <c r="V3987" s="215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7" t="str">
        <f t="shared" si="316"/>
        <v/>
      </c>
      <c r="V3988" s="215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7" t="str">
        <f t="shared" si="316"/>
        <v/>
      </c>
      <c r="V3989" s="215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7" t="str">
        <f t="shared" si="316"/>
        <v/>
      </c>
      <c r="V3990" s="215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7" t="str">
        <f t="shared" si="316"/>
        <v/>
      </c>
      <c r="V3991" s="215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7" t="str">
        <f t="shared" si="316"/>
        <v/>
      </c>
      <c r="V3992" s="215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7" t="str">
        <f t="shared" si="316"/>
        <v/>
      </c>
      <c r="V3993" s="215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7" t="str">
        <f t="shared" si="316"/>
        <v/>
      </c>
      <c r="V3994" s="215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7" t="str">
        <f t="shared" si="316"/>
        <v/>
      </c>
      <c r="V3995" s="215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7" t="str">
        <f t="shared" si="316"/>
        <v/>
      </c>
      <c r="V3996" s="215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7" t="str">
        <f t="shared" si="316"/>
        <v/>
      </c>
      <c r="V3997" s="215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7" t="str">
        <f t="shared" si="316"/>
        <v/>
      </c>
      <c r="V3998" s="215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7" t="str">
        <f t="shared" si="316"/>
        <v/>
      </c>
      <c r="V3999" s="215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7" t="str">
        <f t="shared" si="316"/>
        <v/>
      </c>
      <c r="V4000" s="215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7" t="str">
        <f t="shared" si="316"/>
        <v/>
      </c>
      <c r="V4001" s="215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7" t="str">
        <f t="shared" si="316"/>
        <v/>
      </c>
      <c r="V4002" s="215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7" t="str">
        <f t="shared" si="316"/>
        <v/>
      </c>
      <c r="V4003" s="215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7" t="str">
        <f t="shared" si="316"/>
        <v/>
      </c>
      <c r="V4004" s="215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7" t="str">
        <f t="shared" si="316"/>
        <v/>
      </c>
      <c r="V4005" s="215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7" t="str">
        <f t="shared" si="316"/>
        <v/>
      </c>
      <c r="V4006" s="215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7" t="str">
        <f t="shared" si="316"/>
        <v/>
      </c>
      <c r="V4007" s="215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7" t="str">
        <f t="shared" si="316"/>
        <v/>
      </c>
      <c r="V4008" s="215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7" t="str">
        <f t="shared" si="316"/>
        <v/>
      </c>
      <c r="V4009" s="215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7" t="str">
        <f t="shared" si="316"/>
        <v/>
      </c>
      <c r="V4010" s="215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7" t="str">
        <f t="shared" si="316"/>
        <v/>
      </c>
      <c r="V4011" s="215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7" t="str">
        <f t="shared" si="316"/>
        <v/>
      </c>
      <c r="V4012" s="215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7" t="str">
        <f t="shared" si="316"/>
        <v/>
      </c>
      <c r="V4013" s="215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7" t="str">
        <f t="shared" si="316"/>
        <v/>
      </c>
      <c r="V4014" s="215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7" t="str">
        <f t="shared" si="316"/>
        <v/>
      </c>
      <c r="V4015" s="215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7" t="str">
        <f t="shared" si="316"/>
        <v/>
      </c>
      <c r="V4016" s="215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7" t="str">
        <f t="shared" si="316"/>
        <v/>
      </c>
      <c r="V4017" s="215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7" t="str">
        <f t="shared" si="316"/>
        <v/>
      </c>
      <c r="V4018" s="215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7" t="str">
        <f t="shared" si="316"/>
        <v/>
      </c>
      <c r="V4019" s="215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7" t="str">
        <f t="shared" si="316"/>
        <v/>
      </c>
      <c r="V4020" s="215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7" t="str">
        <f t="shared" si="316"/>
        <v/>
      </c>
      <c r="V4021" s="215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7" t="str">
        <f t="shared" si="316"/>
        <v/>
      </c>
      <c r="V4022" s="215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7" t="str">
        <f t="shared" si="316"/>
        <v/>
      </c>
      <c r="V4023" s="215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7" t="str">
        <f t="shared" si="316"/>
        <v/>
      </c>
      <c r="V4024" s="215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7" t="str">
        <f t="shared" si="316"/>
        <v/>
      </c>
      <c r="V4025" s="215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7" t="str">
        <f t="shared" si="316"/>
        <v/>
      </c>
      <c r="V4026" s="215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7" t="str">
        <f t="shared" si="316"/>
        <v/>
      </c>
      <c r="V4027" s="215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7" t="str">
        <f t="shared" si="316"/>
        <v/>
      </c>
      <c r="V4028" s="215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7" t="str">
        <f t="shared" si="316"/>
        <v/>
      </c>
      <c r="V4029" s="215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7" t="str">
        <f t="shared" si="316"/>
        <v/>
      </c>
      <c r="V4030" s="215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7" t="str">
        <f t="shared" si="316"/>
        <v/>
      </c>
      <c r="V4031" s="215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7" t="str">
        <f t="shared" si="316"/>
        <v/>
      </c>
      <c r="V4032" s="215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7" t="str">
        <f t="shared" si="316"/>
        <v/>
      </c>
      <c r="V4033" s="215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7" t="str">
        <f t="shared" ref="U4034:U4097" si="321">IF(OR($D4034="",$H4034=""),"",ROUND($D4034+$H4034,2))</f>
        <v/>
      </c>
      <c r="V4034" s="215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7" t="str">
        <f t="shared" si="321"/>
        <v/>
      </c>
      <c r="V4035" s="215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7" t="str">
        <f t="shared" si="321"/>
        <v/>
      </c>
      <c r="V4036" s="215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7" t="str">
        <f t="shared" si="321"/>
        <v/>
      </c>
      <c r="V4037" s="215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7" t="str">
        <f t="shared" si="321"/>
        <v/>
      </c>
      <c r="V4038" s="215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7" t="str">
        <f t="shared" si="321"/>
        <v/>
      </c>
      <c r="V4039" s="215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7" t="str">
        <f t="shared" si="321"/>
        <v/>
      </c>
      <c r="V4040" s="215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7" t="str">
        <f t="shared" si="321"/>
        <v/>
      </c>
      <c r="V4041" s="215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7" t="str">
        <f t="shared" si="321"/>
        <v/>
      </c>
      <c r="V4042" s="215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7" t="str">
        <f t="shared" si="321"/>
        <v/>
      </c>
      <c r="V4043" s="215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7" t="str">
        <f t="shared" si="321"/>
        <v/>
      </c>
      <c r="V4044" s="215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7" t="str">
        <f t="shared" si="321"/>
        <v/>
      </c>
      <c r="V4045" s="215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7" t="str">
        <f t="shared" si="321"/>
        <v/>
      </c>
      <c r="V4046" s="215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7" t="str">
        <f t="shared" si="321"/>
        <v/>
      </c>
      <c r="V4047" s="215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7" t="str">
        <f t="shared" si="321"/>
        <v/>
      </c>
      <c r="V4048" s="215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7" t="str">
        <f t="shared" si="321"/>
        <v/>
      </c>
      <c r="V4049" s="215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7" t="str">
        <f t="shared" si="321"/>
        <v/>
      </c>
      <c r="V4050" s="215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7" t="str">
        <f t="shared" si="321"/>
        <v/>
      </c>
      <c r="V4051" s="215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7" t="str">
        <f t="shared" si="321"/>
        <v/>
      </c>
      <c r="V4052" s="215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7" t="str">
        <f t="shared" si="321"/>
        <v/>
      </c>
      <c r="V4053" s="215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7" t="str">
        <f t="shared" si="321"/>
        <v/>
      </c>
      <c r="V4054" s="215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7" t="str">
        <f t="shared" si="321"/>
        <v/>
      </c>
      <c r="V4055" s="215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7" t="str">
        <f t="shared" si="321"/>
        <v/>
      </c>
      <c r="V4056" s="215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7" t="str">
        <f t="shared" si="321"/>
        <v/>
      </c>
      <c r="V4057" s="215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7" t="str">
        <f t="shared" si="321"/>
        <v/>
      </c>
      <c r="V4058" s="215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7" t="str">
        <f t="shared" si="321"/>
        <v/>
      </c>
      <c r="V4059" s="215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7" t="str">
        <f t="shared" si="321"/>
        <v/>
      </c>
      <c r="V4060" s="215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7" t="str">
        <f t="shared" si="321"/>
        <v/>
      </c>
      <c r="V4061" s="215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7" t="str">
        <f t="shared" si="321"/>
        <v/>
      </c>
      <c r="V4062" s="215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7" t="str">
        <f t="shared" si="321"/>
        <v/>
      </c>
      <c r="V4063" s="215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7" t="str">
        <f t="shared" si="321"/>
        <v/>
      </c>
      <c r="V4064" s="215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7" t="str">
        <f t="shared" si="321"/>
        <v/>
      </c>
      <c r="V4065" s="215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7" t="str">
        <f t="shared" si="321"/>
        <v/>
      </c>
      <c r="V4066" s="215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7" t="str">
        <f t="shared" si="321"/>
        <v/>
      </c>
      <c r="V4067" s="215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7" t="str">
        <f t="shared" si="321"/>
        <v/>
      </c>
      <c r="V4068" s="215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7" t="str">
        <f t="shared" si="321"/>
        <v/>
      </c>
      <c r="V4069" s="215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7" t="str">
        <f t="shared" si="321"/>
        <v/>
      </c>
      <c r="V4070" s="215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7" t="str">
        <f t="shared" si="321"/>
        <v/>
      </c>
      <c r="V4071" s="215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7" t="str">
        <f t="shared" si="321"/>
        <v/>
      </c>
      <c r="V4072" s="215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7" t="str">
        <f t="shared" si="321"/>
        <v/>
      </c>
      <c r="V4073" s="215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7" t="str">
        <f t="shared" si="321"/>
        <v/>
      </c>
      <c r="V4074" s="215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7" t="str">
        <f t="shared" si="321"/>
        <v/>
      </c>
      <c r="V4075" s="215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7" t="str">
        <f t="shared" si="321"/>
        <v/>
      </c>
      <c r="V4076" s="215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7" t="str">
        <f t="shared" si="321"/>
        <v/>
      </c>
      <c r="V4077" s="215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7" t="str">
        <f t="shared" si="321"/>
        <v/>
      </c>
      <c r="V4078" s="215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7" t="str">
        <f t="shared" si="321"/>
        <v/>
      </c>
      <c r="V4079" s="215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7" t="str">
        <f t="shared" si="321"/>
        <v/>
      </c>
      <c r="V4080" s="215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7" t="str">
        <f t="shared" si="321"/>
        <v/>
      </c>
      <c r="V4081" s="215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7" t="str">
        <f t="shared" si="321"/>
        <v/>
      </c>
      <c r="V4082" s="215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7" t="str">
        <f t="shared" si="321"/>
        <v/>
      </c>
      <c r="V4083" s="215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7" t="str">
        <f t="shared" si="321"/>
        <v/>
      </c>
      <c r="V4084" s="215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7" t="str">
        <f t="shared" si="321"/>
        <v/>
      </c>
      <c r="V4085" s="215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7" t="str">
        <f t="shared" si="321"/>
        <v/>
      </c>
      <c r="V4086" s="215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7" t="str">
        <f t="shared" si="321"/>
        <v/>
      </c>
      <c r="V4087" s="215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7" t="str">
        <f t="shared" si="321"/>
        <v/>
      </c>
      <c r="V4088" s="215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7" t="str">
        <f t="shared" si="321"/>
        <v/>
      </c>
      <c r="V4089" s="215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7" t="str">
        <f t="shared" si="321"/>
        <v/>
      </c>
      <c r="V4090" s="215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7" t="str">
        <f t="shared" si="321"/>
        <v/>
      </c>
      <c r="V4091" s="215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7" t="str">
        <f t="shared" si="321"/>
        <v/>
      </c>
      <c r="V4092" s="215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7" t="str">
        <f t="shared" si="321"/>
        <v/>
      </c>
      <c r="V4093" s="215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7" t="str">
        <f t="shared" si="321"/>
        <v/>
      </c>
      <c r="V4094" s="215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7" t="str">
        <f t="shared" si="321"/>
        <v/>
      </c>
      <c r="V4095" s="215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7" t="str">
        <f t="shared" si="321"/>
        <v/>
      </c>
      <c r="V4096" s="215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7" t="str">
        <f t="shared" si="321"/>
        <v/>
      </c>
      <c r="V4097" s="215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7" t="str">
        <f t="shared" ref="U4098:U4161" si="326">IF(OR($D4098="",$H4098=""),"",ROUND($D4098+$H4098,2))</f>
        <v/>
      </c>
      <c r="V4098" s="215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7" t="str">
        <f t="shared" si="326"/>
        <v/>
      </c>
      <c r="V4099" s="215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7" t="str">
        <f t="shared" si="326"/>
        <v/>
      </c>
      <c r="V4100" s="215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7" t="str">
        <f t="shared" si="326"/>
        <v/>
      </c>
      <c r="V4101" s="215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7" t="str">
        <f t="shared" si="326"/>
        <v/>
      </c>
      <c r="V4102" s="215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7" t="str">
        <f t="shared" si="326"/>
        <v/>
      </c>
      <c r="V4103" s="215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7" t="str">
        <f t="shared" si="326"/>
        <v/>
      </c>
      <c r="V4104" s="215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7" t="str">
        <f t="shared" si="326"/>
        <v/>
      </c>
      <c r="V4105" s="215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7" t="str">
        <f t="shared" si="326"/>
        <v/>
      </c>
      <c r="V4106" s="215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7" t="str">
        <f t="shared" si="326"/>
        <v/>
      </c>
      <c r="V4107" s="215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7" t="str">
        <f t="shared" si="326"/>
        <v/>
      </c>
      <c r="V4108" s="215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7" t="str">
        <f t="shared" si="326"/>
        <v/>
      </c>
      <c r="V4109" s="215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7" t="str">
        <f t="shared" si="326"/>
        <v/>
      </c>
      <c r="V4110" s="215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7" t="str">
        <f t="shared" si="326"/>
        <v/>
      </c>
      <c r="V4111" s="215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7" t="str">
        <f t="shared" si="326"/>
        <v/>
      </c>
      <c r="V4112" s="215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7" t="str">
        <f t="shared" si="326"/>
        <v/>
      </c>
      <c r="V4113" s="215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7" t="str">
        <f t="shared" si="326"/>
        <v/>
      </c>
      <c r="V4114" s="215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7" t="str">
        <f t="shared" si="326"/>
        <v/>
      </c>
      <c r="V4115" s="215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7" t="str">
        <f t="shared" si="326"/>
        <v/>
      </c>
      <c r="V4116" s="215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7" t="str">
        <f t="shared" si="326"/>
        <v/>
      </c>
      <c r="V4117" s="215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7" t="str">
        <f t="shared" si="326"/>
        <v/>
      </c>
      <c r="V4118" s="215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7" t="str">
        <f t="shared" si="326"/>
        <v/>
      </c>
      <c r="V4119" s="215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7" t="str">
        <f t="shared" si="326"/>
        <v/>
      </c>
      <c r="V4120" s="215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7" t="str">
        <f t="shared" si="326"/>
        <v/>
      </c>
      <c r="V4121" s="215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7" t="str">
        <f t="shared" si="326"/>
        <v/>
      </c>
      <c r="V4122" s="215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7" t="str">
        <f t="shared" si="326"/>
        <v/>
      </c>
      <c r="V4123" s="215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7" t="str">
        <f t="shared" si="326"/>
        <v/>
      </c>
      <c r="V4124" s="215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7" t="str">
        <f t="shared" si="326"/>
        <v/>
      </c>
      <c r="V4125" s="215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7" t="str">
        <f t="shared" si="326"/>
        <v/>
      </c>
      <c r="V4126" s="215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7" t="str">
        <f t="shared" si="326"/>
        <v/>
      </c>
      <c r="V4127" s="215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7" t="str">
        <f t="shared" si="326"/>
        <v/>
      </c>
      <c r="V4128" s="215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7" t="str">
        <f t="shared" si="326"/>
        <v/>
      </c>
      <c r="V4129" s="215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7" t="str">
        <f t="shared" si="326"/>
        <v/>
      </c>
      <c r="V4130" s="215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7" t="str">
        <f t="shared" si="326"/>
        <v/>
      </c>
      <c r="V4131" s="215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7" t="str">
        <f t="shared" si="326"/>
        <v/>
      </c>
      <c r="V4132" s="215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7" t="str">
        <f t="shared" si="326"/>
        <v/>
      </c>
      <c r="V4133" s="215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7" t="str">
        <f t="shared" si="326"/>
        <v/>
      </c>
      <c r="V4134" s="215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7" t="str">
        <f t="shared" si="326"/>
        <v/>
      </c>
      <c r="V4135" s="215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7" t="str">
        <f t="shared" si="326"/>
        <v/>
      </c>
      <c r="V4136" s="215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7" t="str">
        <f t="shared" si="326"/>
        <v/>
      </c>
      <c r="V4137" s="215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7" t="str">
        <f t="shared" si="326"/>
        <v/>
      </c>
      <c r="V4138" s="215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7" t="str">
        <f t="shared" si="326"/>
        <v/>
      </c>
      <c r="V4139" s="215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7" t="str">
        <f t="shared" si="326"/>
        <v/>
      </c>
      <c r="V4140" s="215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7" t="str">
        <f t="shared" si="326"/>
        <v/>
      </c>
      <c r="V4141" s="215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7" t="str">
        <f t="shared" si="326"/>
        <v/>
      </c>
      <c r="V4142" s="215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7" t="str">
        <f t="shared" si="326"/>
        <v/>
      </c>
      <c r="V4143" s="215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7" t="str">
        <f t="shared" si="326"/>
        <v/>
      </c>
      <c r="V4144" s="215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7" t="str">
        <f t="shared" si="326"/>
        <v/>
      </c>
      <c r="V4145" s="215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7" t="str">
        <f t="shared" si="326"/>
        <v/>
      </c>
      <c r="V4146" s="215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7" t="str">
        <f t="shared" si="326"/>
        <v/>
      </c>
      <c r="V4147" s="215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7" t="str">
        <f t="shared" si="326"/>
        <v/>
      </c>
      <c r="V4148" s="215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7" t="str">
        <f t="shared" si="326"/>
        <v/>
      </c>
      <c r="V4149" s="215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7" t="str">
        <f t="shared" si="326"/>
        <v/>
      </c>
      <c r="V4150" s="215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7" t="str">
        <f t="shared" si="326"/>
        <v/>
      </c>
      <c r="V4151" s="215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7" t="str">
        <f t="shared" si="326"/>
        <v/>
      </c>
      <c r="V4152" s="215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7" t="str">
        <f t="shared" si="326"/>
        <v/>
      </c>
      <c r="V4153" s="215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7" t="str">
        <f t="shared" si="326"/>
        <v/>
      </c>
      <c r="V4154" s="215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7" t="str">
        <f t="shared" si="326"/>
        <v/>
      </c>
      <c r="V4155" s="215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7" t="str">
        <f t="shared" si="326"/>
        <v/>
      </c>
      <c r="V4156" s="215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7" t="str">
        <f t="shared" si="326"/>
        <v/>
      </c>
      <c r="V4157" s="215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7" t="str">
        <f t="shared" si="326"/>
        <v/>
      </c>
      <c r="V4158" s="215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7" t="str">
        <f t="shared" si="326"/>
        <v/>
      </c>
      <c r="V4159" s="215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7" t="str">
        <f t="shared" si="326"/>
        <v/>
      </c>
      <c r="V4160" s="215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7" t="str">
        <f t="shared" si="326"/>
        <v/>
      </c>
      <c r="V4161" s="215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7" t="str">
        <f t="shared" ref="U4162:U4225" si="331">IF(OR($D4162="",$H4162=""),"",ROUND($D4162+$H4162,2))</f>
        <v/>
      </c>
      <c r="V4162" s="215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7" t="str">
        <f t="shared" si="331"/>
        <v/>
      </c>
      <c r="V4163" s="215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7" t="str">
        <f t="shared" si="331"/>
        <v/>
      </c>
      <c r="V4164" s="215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7" t="str">
        <f t="shared" si="331"/>
        <v/>
      </c>
      <c r="V4165" s="215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7" t="str">
        <f t="shared" si="331"/>
        <v/>
      </c>
      <c r="V4166" s="215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7" t="str">
        <f t="shared" si="331"/>
        <v/>
      </c>
      <c r="V4167" s="215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7" t="str">
        <f t="shared" si="331"/>
        <v/>
      </c>
      <c r="V4168" s="215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7" t="str">
        <f t="shared" si="331"/>
        <v/>
      </c>
      <c r="V4169" s="215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7" t="str">
        <f t="shared" si="331"/>
        <v/>
      </c>
      <c r="V4170" s="215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7" t="str">
        <f t="shared" si="331"/>
        <v/>
      </c>
      <c r="V4171" s="215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7" t="str">
        <f t="shared" si="331"/>
        <v/>
      </c>
      <c r="V4172" s="215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7" t="str">
        <f t="shared" si="331"/>
        <v/>
      </c>
      <c r="V4173" s="215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7" t="str">
        <f t="shared" si="331"/>
        <v/>
      </c>
      <c r="V4174" s="215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7" t="str">
        <f t="shared" si="331"/>
        <v/>
      </c>
      <c r="V4175" s="215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7" t="str">
        <f t="shared" si="331"/>
        <v/>
      </c>
      <c r="V4176" s="215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7" t="str">
        <f t="shared" si="331"/>
        <v/>
      </c>
      <c r="V4177" s="215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7" t="str">
        <f t="shared" si="331"/>
        <v/>
      </c>
      <c r="V4178" s="215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7" t="str">
        <f t="shared" si="331"/>
        <v/>
      </c>
      <c r="V4179" s="215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7" t="str">
        <f t="shared" si="331"/>
        <v/>
      </c>
      <c r="V4180" s="215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7" t="str">
        <f t="shared" si="331"/>
        <v/>
      </c>
      <c r="V4181" s="215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7" t="str">
        <f t="shared" si="331"/>
        <v/>
      </c>
      <c r="V4182" s="215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7" t="str">
        <f t="shared" si="331"/>
        <v/>
      </c>
      <c r="V4183" s="215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7" t="str">
        <f t="shared" si="331"/>
        <v/>
      </c>
      <c r="V4184" s="215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7" t="str">
        <f t="shared" si="331"/>
        <v/>
      </c>
      <c r="V4185" s="215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7" t="str">
        <f t="shared" si="331"/>
        <v/>
      </c>
      <c r="V4186" s="215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7" t="str">
        <f t="shared" si="331"/>
        <v/>
      </c>
      <c r="V4187" s="215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7" t="str">
        <f t="shared" si="331"/>
        <v/>
      </c>
      <c r="V4188" s="215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7" t="str">
        <f t="shared" si="331"/>
        <v/>
      </c>
      <c r="V4189" s="215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7" t="str">
        <f t="shared" si="331"/>
        <v/>
      </c>
      <c r="V4190" s="215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7" t="str">
        <f t="shared" si="331"/>
        <v/>
      </c>
      <c r="V4191" s="215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7" t="str">
        <f t="shared" si="331"/>
        <v/>
      </c>
      <c r="V4192" s="215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7" t="str">
        <f t="shared" si="331"/>
        <v/>
      </c>
      <c r="V4193" s="215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7" t="str">
        <f t="shared" si="331"/>
        <v/>
      </c>
      <c r="V4194" s="215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7" t="str">
        <f t="shared" si="331"/>
        <v/>
      </c>
      <c r="V4195" s="215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7" t="str">
        <f t="shared" si="331"/>
        <v/>
      </c>
      <c r="V4196" s="215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7" t="str">
        <f t="shared" si="331"/>
        <v/>
      </c>
      <c r="V4197" s="215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7" t="str">
        <f t="shared" si="331"/>
        <v/>
      </c>
      <c r="V4198" s="215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7" t="str">
        <f t="shared" si="331"/>
        <v/>
      </c>
      <c r="V4199" s="215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7" t="str">
        <f t="shared" si="331"/>
        <v/>
      </c>
      <c r="V4200" s="215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7" t="str">
        <f t="shared" si="331"/>
        <v/>
      </c>
      <c r="V4201" s="215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7" t="str">
        <f t="shared" si="331"/>
        <v/>
      </c>
      <c r="V4202" s="215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7" t="str">
        <f t="shared" si="331"/>
        <v/>
      </c>
      <c r="V4203" s="215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7" t="str">
        <f t="shared" si="331"/>
        <v/>
      </c>
      <c r="V4204" s="215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7" t="str">
        <f t="shared" si="331"/>
        <v/>
      </c>
      <c r="V4205" s="215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7" t="str">
        <f t="shared" si="331"/>
        <v/>
      </c>
      <c r="V4206" s="215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7" t="str">
        <f t="shared" si="331"/>
        <v/>
      </c>
      <c r="V4207" s="215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7" t="str">
        <f t="shared" si="331"/>
        <v/>
      </c>
      <c r="V4208" s="215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7" t="str">
        <f t="shared" si="331"/>
        <v/>
      </c>
      <c r="V4209" s="215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7" t="str">
        <f t="shared" si="331"/>
        <v/>
      </c>
      <c r="V4210" s="215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7" t="str">
        <f t="shared" si="331"/>
        <v/>
      </c>
      <c r="V4211" s="215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7" t="str">
        <f t="shared" si="331"/>
        <v/>
      </c>
      <c r="V4212" s="215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7" t="str">
        <f t="shared" si="331"/>
        <v/>
      </c>
      <c r="V4213" s="215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7" t="str">
        <f t="shared" si="331"/>
        <v/>
      </c>
      <c r="V4214" s="215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7" t="str">
        <f t="shared" si="331"/>
        <v/>
      </c>
      <c r="V4215" s="215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7" t="str">
        <f t="shared" si="331"/>
        <v/>
      </c>
      <c r="V4216" s="215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7" t="str">
        <f t="shared" si="331"/>
        <v/>
      </c>
      <c r="V4217" s="215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7" t="str">
        <f t="shared" si="331"/>
        <v/>
      </c>
      <c r="V4218" s="215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7" t="str">
        <f t="shared" si="331"/>
        <v/>
      </c>
      <c r="V4219" s="215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7" t="str">
        <f t="shared" si="331"/>
        <v/>
      </c>
      <c r="V4220" s="215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7" t="str">
        <f t="shared" si="331"/>
        <v/>
      </c>
      <c r="V4221" s="215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7" t="str">
        <f t="shared" si="331"/>
        <v/>
      </c>
      <c r="V4222" s="215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7" t="str">
        <f t="shared" si="331"/>
        <v/>
      </c>
      <c r="V4223" s="215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7" t="str">
        <f t="shared" si="331"/>
        <v/>
      </c>
      <c r="V4224" s="215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7" t="str">
        <f t="shared" si="331"/>
        <v/>
      </c>
      <c r="V4225" s="215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7" t="str">
        <f t="shared" ref="U4226:U4289" si="336">IF(OR($D4226="",$H4226=""),"",ROUND($D4226+$H4226,2))</f>
        <v/>
      </c>
      <c r="V4226" s="215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7" t="str">
        <f t="shared" si="336"/>
        <v/>
      </c>
      <c r="V4227" s="215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7" t="str">
        <f t="shared" si="336"/>
        <v/>
      </c>
      <c r="V4228" s="215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7" t="str">
        <f t="shared" si="336"/>
        <v/>
      </c>
      <c r="V4229" s="215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7" t="str">
        <f t="shared" si="336"/>
        <v/>
      </c>
      <c r="V4230" s="215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7" t="str">
        <f t="shared" si="336"/>
        <v/>
      </c>
      <c r="V4231" s="215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7" t="str">
        <f t="shared" si="336"/>
        <v/>
      </c>
      <c r="V4232" s="215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7" t="str">
        <f t="shared" si="336"/>
        <v/>
      </c>
      <c r="V4233" s="215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7" t="str">
        <f t="shared" si="336"/>
        <v/>
      </c>
      <c r="V4234" s="215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7" t="str">
        <f t="shared" si="336"/>
        <v/>
      </c>
      <c r="V4235" s="215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7" t="str">
        <f t="shared" si="336"/>
        <v/>
      </c>
      <c r="V4236" s="215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7" t="str">
        <f t="shared" si="336"/>
        <v/>
      </c>
      <c r="V4237" s="215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7" t="str">
        <f t="shared" si="336"/>
        <v/>
      </c>
      <c r="V4238" s="215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7" t="str">
        <f t="shared" si="336"/>
        <v/>
      </c>
      <c r="V4239" s="215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7" t="str">
        <f t="shared" si="336"/>
        <v/>
      </c>
      <c r="V4240" s="215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7" t="str">
        <f t="shared" si="336"/>
        <v/>
      </c>
      <c r="V4241" s="215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7" t="str">
        <f t="shared" si="336"/>
        <v/>
      </c>
      <c r="V4242" s="215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7" t="str">
        <f t="shared" si="336"/>
        <v/>
      </c>
      <c r="V4243" s="215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7" t="str">
        <f t="shared" si="336"/>
        <v/>
      </c>
      <c r="V4244" s="215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7" t="str">
        <f t="shared" si="336"/>
        <v/>
      </c>
      <c r="V4245" s="215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7" t="str">
        <f t="shared" si="336"/>
        <v/>
      </c>
      <c r="V4246" s="215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7" t="str">
        <f t="shared" si="336"/>
        <v/>
      </c>
      <c r="V4247" s="215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7" t="str">
        <f t="shared" si="336"/>
        <v/>
      </c>
      <c r="V4248" s="215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7" t="str">
        <f t="shared" si="336"/>
        <v/>
      </c>
      <c r="V4249" s="215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7" t="str">
        <f t="shared" si="336"/>
        <v/>
      </c>
      <c r="V4250" s="215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7" t="str">
        <f t="shared" si="336"/>
        <v/>
      </c>
      <c r="V4251" s="215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7" t="str">
        <f t="shared" si="336"/>
        <v/>
      </c>
      <c r="V4252" s="215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7" t="str">
        <f t="shared" si="336"/>
        <v/>
      </c>
      <c r="V4253" s="215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7" t="str">
        <f t="shared" si="336"/>
        <v/>
      </c>
      <c r="V4254" s="215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7" t="str">
        <f t="shared" si="336"/>
        <v/>
      </c>
      <c r="V4255" s="215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7" t="str">
        <f t="shared" si="336"/>
        <v/>
      </c>
      <c r="V4256" s="215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7" t="str">
        <f t="shared" si="336"/>
        <v/>
      </c>
      <c r="V4257" s="215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7" t="str">
        <f t="shared" si="336"/>
        <v/>
      </c>
      <c r="V4258" s="215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7" t="str">
        <f t="shared" si="336"/>
        <v/>
      </c>
      <c r="V4259" s="215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7" t="str">
        <f t="shared" si="336"/>
        <v/>
      </c>
      <c r="V4260" s="215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7" t="str">
        <f t="shared" si="336"/>
        <v/>
      </c>
      <c r="V4261" s="215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7" t="str">
        <f t="shared" si="336"/>
        <v/>
      </c>
      <c r="V4262" s="215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7" t="str">
        <f t="shared" si="336"/>
        <v/>
      </c>
      <c r="V4263" s="215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7" t="str">
        <f t="shared" si="336"/>
        <v/>
      </c>
      <c r="V4264" s="215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7" t="str">
        <f t="shared" si="336"/>
        <v/>
      </c>
      <c r="V4265" s="215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7" t="str">
        <f t="shared" si="336"/>
        <v/>
      </c>
      <c r="V4266" s="215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7" t="str">
        <f t="shared" si="336"/>
        <v/>
      </c>
      <c r="V4267" s="215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7" t="str">
        <f t="shared" si="336"/>
        <v/>
      </c>
      <c r="V4268" s="215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7" t="str">
        <f t="shared" si="336"/>
        <v/>
      </c>
      <c r="V4269" s="215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7" t="str">
        <f t="shared" si="336"/>
        <v/>
      </c>
      <c r="V4270" s="215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7" t="str">
        <f t="shared" si="336"/>
        <v/>
      </c>
      <c r="V4271" s="215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7" t="str">
        <f t="shared" si="336"/>
        <v/>
      </c>
      <c r="V4272" s="215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7" t="str">
        <f t="shared" si="336"/>
        <v/>
      </c>
      <c r="V4273" s="215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7" t="str">
        <f t="shared" si="336"/>
        <v/>
      </c>
      <c r="V4274" s="215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7" t="str">
        <f t="shared" si="336"/>
        <v/>
      </c>
      <c r="V4275" s="215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7" t="str">
        <f t="shared" si="336"/>
        <v/>
      </c>
      <c r="V4276" s="215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7" t="str">
        <f t="shared" si="336"/>
        <v/>
      </c>
      <c r="V4277" s="215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7" t="str">
        <f t="shared" si="336"/>
        <v/>
      </c>
      <c r="V4278" s="215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7" t="str">
        <f t="shared" si="336"/>
        <v/>
      </c>
      <c r="V4279" s="215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7" t="str">
        <f t="shared" si="336"/>
        <v/>
      </c>
      <c r="V4280" s="215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7" t="str">
        <f t="shared" si="336"/>
        <v/>
      </c>
      <c r="V4281" s="215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7" t="str">
        <f t="shared" si="336"/>
        <v/>
      </c>
      <c r="V4282" s="215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7" t="str">
        <f t="shared" si="336"/>
        <v/>
      </c>
      <c r="V4283" s="215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7" t="str">
        <f t="shared" si="336"/>
        <v/>
      </c>
      <c r="V4284" s="215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7" t="str">
        <f t="shared" si="336"/>
        <v/>
      </c>
      <c r="V4285" s="215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7" t="str">
        <f t="shared" si="336"/>
        <v/>
      </c>
      <c r="V4286" s="215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7" t="str">
        <f t="shared" si="336"/>
        <v/>
      </c>
      <c r="V4287" s="215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7" t="str">
        <f t="shared" si="336"/>
        <v/>
      </c>
      <c r="V4288" s="215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7" t="str">
        <f t="shared" si="336"/>
        <v/>
      </c>
      <c r="V4289" s="215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7" t="str">
        <f t="shared" ref="U4290:U4353" si="341">IF(OR($D4290="",$H4290=""),"",ROUND($D4290+$H4290,2))</f>
        <v/>
      </c>
      <c r="V4290" s="215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7" t="str">
        <f t="shared" si="341"/>
        <v/>
      </c>
      <c r="V4291" s="215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7" t="str">
        <f t="shared" si="341"/>
        <v/>
      </c>
      <c r="V4292" s="215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7" t="str">
        <f t="shared" si="341"/>
        <v/>
      </c>
      <c r="V4293" s="215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7" t="str">
        <f t="shared" si="341"/>
        <v/>
      </c>
      <c r="V4294" s="215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7" t="str">
        <f t="shared" si="341"/>
        <v/>
      </c>
      <c r="V4295" s="215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7" t="str">
        <f t="shared" si="341"/>
        <v/>
      </c>
      <c r="V4296" s="215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7" t="str">
        <f t="shared" si="341"/>
        <v/>
      </c>
      <c r="V4297" s="215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7" t="str">
        <f t="shared" si="341"/>
        <v/>
      </c>
      <c r="V4298" s="215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7" t="str">
        <f t="shared" si="341"/>
        <v/>
      </c>
      <c r="V4299" s="215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7" t="str">
        <f t="shared" si="341"/>
        <v/>
      </c>
      <c r="V4300" s="215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7" t="str">
        <f t="shared" si="341"/>
        <v/>
      </c>
      <c r="V4301" s="215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7" t="str">
        <f t="shared" si="341"/>
        <v/>
      </c>
      <c r="V4302" s="215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7" t="str">
        <f t="shared" si="341"/>
        <v/>
      </c>
      <c r="V4303" s="215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7" t="str">
        <f t="shared" si="341"/>
        <v/>
      </c>
      <c r="V4304" s="215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7" t="str">
        <f t="shared" si="341"/>
        <v/>
      </c>
      <c r="V4305" s="215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7" t="str">
        <f t="shared" si="341"/>
        <v/>
      </c>
      <c r="V4306" s="215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7" t="str">
        <f t="shared" si="341"/>
        <v/>
      </c>
      <c r="V4307" s="215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7" t="str">
        <f t="shared" si="341"/>
        <v/>
      </c>
      <c r="V4308" s="215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7" t="str">
        <f t="shared" si="341"/>
        <v/>
      </c>
      <c r="V4309" s="215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7" t="str">
        <f t="shared" si="341"/>
        <v/>
      </c>
      <c r="V4310" s="215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7" t="str">
        <f t="shared" si="341"/>
        <v/>
      </c>
      <c r="V4311" s="215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7" t="str">
        <f t="shared" si="341"/>
        <v/>
      </c>
      <c r="V4312" s="215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7" t="str">
        <f t="shared" si="341"/>
        <v/>
      </c>
      <c r="V4313" s="215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7" t="str">
        <f t="shared" si="341"/>
        <v/>
      </c>
      <c r="V4314" s="215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7" t="str">
        <f t="shared" si="341"/>
        <v/>
      </c>
      <c r="V4315" s="215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7" t="str">
        <f t="shared" si="341"/>
        <v/>
      </c>
      <c r="V4316" s="215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7" t="str">
        <f t="shared" si="341"/>
        <v/>
      </c>
      <c r="V4317" s="215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7" t="str">
        <f t="shared" si="341"/>
        <v/>
      </c>
      <c r="V4318" s="215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7" t="str">
        <f t="shared" si="341"/>
        <v/>
      </c>
      <c r="V4319" s="215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7" t="str">
        <f t="shared" si="341"/>
        <v/>
      </c>
      <c r="V4320" s="215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7" t="str">
        <f t="shared" si="341"/>
        <v/>
      </c>
      <c r="V4321" s="215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7" t="str">
        <f t="shared" si="341"/>
        <v/>
      </c>
      <c r="V4322" s="215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7" t="str">
        <f t="shared" si="341"/>
        <v/>
      </c>
      <c r="V4323" s="215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7" t="str">
        <f t="shared" si="341"/>
        <v/>
      </c>
      <c r="V4324" s="215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7" t="str">
        <f t="shared" si="341"/>
        <v/>
      </c>
      <c r="V4325" s="215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7" t="str">
        <f t="shared" si="341"/>
        <v/>
      </c>
      <c r="V4326" s="215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7" t="str">
        <f t="shared" si="341"/>
        <v/>
      </c>
      <c r="V4327" s="215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7" t="str">
        <f t="shared" si="341"/>
        <v/>
      </c>
      <c r="V4328" s="215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7" t="str">
        <f t="shared" si="341"/>
        <v/>
      </c>
      <c r="V4329" s="215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7" t="str">
        <f t="shared" si="341"/>
        <v/>
      </c>
      <c r="V4330" s="215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7" t="str">
        <f t="shared" si="341"/>
        <v/>
      </c>
      <c r="V4331" s="215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7" t="str">
        <f t="shared" si="341"/>
        <v/>
      </c>
      <c r="V4332" s="215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7" t="str">
        <f t="shared" si="341"/>
        <v/>
      </c>
      <c r="V4333" s="215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7" t="str">
        <f t="shared" si="341"/>
        <v/>
      </c>
      <c r="V4334" s="215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7" t="str">
        <f t="shared" si="341"/>
        <v/>
      </c>
      <c r="V4335" s="215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7" t="str">
        <f t="shared" si="341"/>
        <v/>
      </c>
      <c r="V4336" s="215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7" t="str">
        <f t="shared" si="341"/>
        <v/>
      </c>
      <c r="V4337" s="215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7" t="str">
        <f t="shared" si="341"/>
        <v/>
      </c>
      <c r="V4338" s="215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7" t="str">
        <f t="shared" si="341"/>
        <v/>
      </c>
      <c r="V4339" s="215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7" t="str">
        <f t="shared" si="341"/>
        <v/>
      </c>
      <c r="V4340" s="215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7" t="str">
        <f t="shared" si="341"/>
        <v/>
      </c>
      <c r="V4341" s="215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7" t="str">
        <f t="shared" si="341"/>
        <v/>
      </c>
      <c r="V4342" s="215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7" t="str">
        <f t="shared" si="341"/>
        <v/>
      </c>
      <c r="V4343" s="215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7" t="str">
        <f t="shared" si="341"/>
        <v/>
      </c>
      <c r="V4344" s="215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7" t="str">
        <f t="shared" si="341"/>
        <v/>
      </c>
      <c r="V4345" s="215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7" t="str">
        <f t="shared" si="341"/>
        <v/>
      </c>
      <c r="V4346" s="215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7" t="str">
        <f t="shared" si="341"/>
        <v/>
      </c>
      <c r="V4347" s="215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7" t="str">
        <f t="shared" si="341"/>
        <v/>
      </c>
      <c r="V4348" s="215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7" t="str">
        <f t="shared" si="341"/>
        <v/>
      </c>
      <c r="V4349" s="215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7" t="str">
        <f t="shared" si="341"/>
        <v/>
      </c>
      <c r="V4350" s="215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7" t="str">
        <f t="shared" si="341"/>
        <v/>
      </c>
      <c r="V4351" s="215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7" t="str">
        <f t="shared" si="341"/>
        <v/>
      </c>
      <c r="V4352" s="215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7" t="str">
        <f t="shared" si="341"/>
        <v/>
      </c>
      <c r="V4353" s="215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7" t="str">
        <f t="shared" ref="U4354:U4417" si="346">IF(OR($D4354="",$H4354=""),"",ROUND($D4354+$H4354,2))</f>
        <v/>
      </c>
      <c r="V4354" s="215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7" t="str">
        <f t="shared" si="346"/>
        <v/>
      </c>
      <c r="V4355" s="215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7" t="str">
        <f t="shared" si="346"/>
        <v/>
      </c>
      <c r="V4356" s="215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7" t="str">
        <f t="shared" si="346"/>
        <v/>
      </c>
      <c r="V4357" s="215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7" t="str">
        <f t="shared" si="346"/>
        <v/>
      </c>
      <c r="V4358" s="215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7" t="str">
        <f t="shared" si="346"/>
        <v/>
      </c>
      <c r="V4359" s="215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7" t="str">
        <f t="shared" si="346"/>
        <v/>
      </c>
      <c r="V4360" s="215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7" t="str">
        <f t="shared" si="346"/>
        <v/>
      </c>
      <c r="V4361" s="215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7" t="str">
        <f t="shared" si="346"/>
        <v/>
      </c>
      <c r="V4362" s="215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7" t="str">
        <f t="shared" si="346"/>
        <v/>
      </c>
      <c r="V4363" s="215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7" t="str">
        <f t="shared" si="346"/>
        <v/>
      </c>
      <c r="V4364" s="215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7" t="str">
        <f t="shared" si="346"/>
        <v/>
      </c>
      <c r="V4365" s="215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7" t="str">
        <f t="shared" si="346"/>
        <v/>
      </c>
      <c r="V4366" s="215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7" t="str">
        <f t="shared" si="346"/>
        <v/>
      </c>
      <c r="V4367" s="215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7" t="str">
        <f t="shared" si="346"/>
        <v/>
      </c>
      <c r="V4368" s="215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7" t="str">
        <f t="shared" si="346"/>
        <v/>
      </c>
      <c r="V4369" s="215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7" t="str">
        <f t="shared" si="346"/>
        <v/>
      </c>
      <c r="V4370" s="215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7" t="str">
        <f t="shared" si="346"/>
        <v/>
      </c>
      <c r="V4371" s="215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7" t="str">
        <f t="shared" si="346"/>
        <v/>
      </c>
      <c r="V4372" s="215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7" t="str">
        <f t="shared" si="346"/>
        <v/>
      </c>
      <c r="V4373" s="215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7" t="str">
        <f t="shared" si="346"/>
        <v/>
      </c>
      <c r="V4374" s="215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7" t="str">
        <f t="shared" si="346"/>
        <v/>
      </c>
      <c r="V4375" s="215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7" t="str">
        <f t="shared" si="346"/>
        <v/>
      </c>
      <c r="V4376" s="215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7" t="str">
        <f t="shared" si="346"/>
        <v/>
      </c>
      <c r="V4377" s="215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7" t="str">
        <f t="shared" si="346"/>
        <v/>
      </c>
      <c r="V4378" s="215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7" t="str">
        <f t="shared" si="346"/>
        <v/>
      </c>
      <c r="V4379" s="215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7" t="str">
        <f t="shared" si="346"/>
        <v/>
      </c>
      <c r="V4380" s="215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7" t="str">
        <f t="shared" si="346"/>
        <v/>
      </c>
      <c r="V4381" s="215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7" t="str">
        <f t="shared" si="346"/>
        <v/>
      </c>
      <c r="V4382" s="215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7" t="str">
        <f t="shared" si="346"/>
        <v/>
      </c>
      <c r="V4383" s="215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7" t="str">
        <f t="shared" si="346"/>
        <v/>
      </c>
      <c r="V4384" s="215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7" t="str">
        <f t="shared" si="346"/>
        <v/>
      </c>
      <c r="V4385" s="215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7" t="str">
        <f t="shared" si="346"/>
        <v/>
      </c>
      <c r="V4386" s="215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7" t="str">
        <f t="shared" si="346"/>
        <v/>
      </c>
      <c r="V4387" s="215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7" t="str">
        <f t="shared" si="346"/>
        <v/>
      </c>
      <c r="V4388" s="215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7" t="str">
        <f t="shared" si="346"/>
        <v/>
      </c>
      <c r="V4389" s="215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7" t="str">
        <f t="shared" si="346"/>
        <v/>
      </c>
      <c r="V4390" s="215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7" t="str">
        <f t="shared" si="346"/>
        <v/>
      </c>
      <c r="V4391" s="215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7" t="str">
        <f t="shared" si="346"/>
        <v/>
      </c>
      <c r="V4392" s="215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7" t="str">
        <f t="shared" si="346"/>
        <v/>
      </c>
      <c r="V4393" s="215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7" t="str">
        <f t="shared" si="346"/>
        <v/>
      </c>
      <c r="V4394" s="215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7" t="str">
        <f t="shared" si="346"/>
        <v/>
      </c>
      <c r="V4395" s="215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7" t="str">
        <f t="shared" si="346"/>
        <v/>
      </c>
      <c r="V4396" s="215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7" t="str">
        <f t="shared" si="346"/>
        <v/>
      </c>
      <c r="V4397" s="215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7" t="str">
        <f t="shared" si="346"/>
        <v/>
      </c>
      <c r="V4398" s="215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7" t="str">
        <f t="shared" si="346"/>
        <v/>
      </c>
      <c r="V4399" s="215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7" t="str">
        <f t="shared" si="346"/>
        <v/>
      </c>
      <c r="V4400" s="215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7" t="str">
        <f t="shared" si="346"/>
        <v/>
      </c>
      <c r="V4401" s="215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7" t="str">
        <f t="shared" si="346"/>
        <v/>
      </c>
      <c r="V4402" s="215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7" t="str">
        <f t="shared" si="346"/>
        <v/>
      </c>
      <c r="V4403" s="215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7" t="str">
        <f t="shared" si="346"/>
        <v/>
      </c>
      <c r="V4404" s="215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7" t="str">
        <f t="shared" si="346"/>
        <v/>
      </c>
      <c r="V4405" s="215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7" t="str">
        <f t="shared" si="346"/>
        <v/>
      </c>
      <c r="V4406" s="215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7" t="str">
        <f t="shared" si="346"/>
        <v/>
      </c>
      <c r="V4407" s="215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7" t="str">
        <f t="shared" si="346"/>
        <v/>
      </c>
      <c r="V4408" s="215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7" t="str">
        <f t="shared" si="346"/>
        <v/>
      </c>
      <c r="V4409" s="215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7" t="str">
        <f t="shared" si="346"/>
        <v/>
      </c>
      <c r="V4410" s="215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7" t="str">
        <f t="shared" si="346"/>
        <v/>
      </c>
      <c r="V4411" s="215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7" t="str">
        <f t="shared" si="346"/>
        <v/>
      </c>
      <c r="V4412" s="215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7" t="str">
        <f t="shared" si="346"/>
        <v/>
      </c>
      <c r="V4413" s="215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7" t="str">
        <f t="shared" si="346"/>
        <v/>
      </c>
      <c r="V4414" s="215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7" t="str">
        <f t="shared" si="346"/>
        <v/>
      </c>
      <c r="V4415" s="215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7" t="str">
        <f t="shared" si="346"/>
        <v/>
      </c>
      <c r="V4416" s="215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7" t="str">
        <f t="shared" si="346"/>
        <v/>
      </c>
      <c r="V4417" s="215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7" t="str">
        <f t="shared" ref="U4418:U4481" si="351">IF(OR($D4418="",$H4418=""),"",ROUND($D4418+$H4418,2))</f>
        <v/>
      </c>
      <c r="V4418" s="215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7" t="str">
        <f t="shared" si="351"/>
        <v/>
      </c>
      <c r="V4419" s="215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7" t="str">
        <f t="shared" si="351"/>
        <v/>
      </c>
      <c r="V4420" s="215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7" t="str">
        <f t="shared" si="351"/>
        <v/>
      </c>
      <c r="V4421" s="215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7" t="str">
        <f t="shared" si="351"/>
        <v/>
      </c>
      <c r="V4422" s="215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7" t="str">
        <f t="shared" si="351"/>
        <v/>
      </c>
      <c r="V4423" s="215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7" t="str">
        <f t="shared" si="351"/>
        <v/>
      </c>
      <c r="V4424" s="215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7" t="str">
        <f t="shared" si="351"/>
        <v/>
      </c>
      <c r="V4425" s="215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7" t="str">
        <f t="shared" si="351"/>
        <v/>
      </c>
      <c r="V4426" s="215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7" t="str">
        <f t="shared" si="351"/>
        <v/>
      </c>
      <c r="V4427" s="215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7" t="str">
        <f t="shared" si="351"/>
        <v/>
      </c>
      <c r="V4428" s="215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7" t="str">
        <f t="shared" si="351"/>
        <v/>
      </c>
      <c r="V4429" s="215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7" t="str">
        <f t="shared" si="351"/>
        <v/>
      </c>
      <c r="V4430" s="215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7" t="str">
        <f t="shared" si="351"/>
        <v/>
      </c>
      <c r="V4431" s="215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7" t="str">
        <f t="shared" si="351"/>
        <v/>
      </c>
      <c r="V4432" s="215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7" t="str">
        <f t="shared" si="351"/>
        <v/>
      </c>
      <c r="V4433" s="215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7" t="str">
        <f t="shared" si="351"/>
        <v/>
      </c>
      <c r="V4434" s="215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7" t="str">
        <f t="shared" si="351"/>
        <v/>
      </c>
      <c r="V4435" s="215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7" t="str">
        <f t="shared" si="351"/>
        <v/>
      </c>
      <c r="V4436" s="215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7" t="str">
        <f t="shared" si="351"/>
        <v/>
      </c>
      <c r="V4437" s="215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7" t="str">
        <f t="shared" si="351"/>
        <v/>
      </c>
      <c r="V4438" s="215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7" t="str">
        <f t="shared" si="351"/>
        <v/>
      </c>
      <c r="V4439" s="215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7" t="str">
        <f t="shared" si="351"/>
        <v/>
      </c>
      <c r="V4440" s="215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7" t="str">
        <f t="shared" si="351"/>
        <v/>
      </c>
      <c r="V4441" s="215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7" t="str">
        <f t="shared" si="351"/>
        <v/>
      </c>
      <c r="V4442" s="215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7" t="str">
        <f t="shared" si="351"/>
        <v/>
      </c>
      <c r="V4443" s="215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7" t="str">
        <f t="shared" si="351"/>
        <v/>
      </c>
      <c r="V4444" s="215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7" t="str">
        <f t="shared" si="351"/>
        <v/>
      </c>
      <c r="V4445" s="215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7" t="str">
        <f t="shared" si="351"/>
        <v/>
      </c>
      <c r="V4446" s="215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7" t="str">
        <f t="shared" si="351"/>
        <v/>
      </c>
      <c r="V4447" s="215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7" t="str">
        <f t="shared" si="351"/>
        <v/>
      </c>
      <c r="V4448" s="215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7" t="str">
        <f t="shared" si="351"/>
        <v/>
      </c>
      <c r="V4449" s="215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7" t="str">
        <f t="shared" si="351"/>
        <v/>
      </c>
      <c r="V4450" s="215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7" t="str">
        <f t="shared" si="351"/>
        <v/>
      </c>
      <c r="V4451" s="215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7" t="str">
        <f t="shared" si="351"/>
        <v/>
      </c>
      <c r="V4452" s="215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7" t="str">
        <f t="shared" si="351"/>
        <v/>
      </c>
      <c r="V4453" s="215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7" t="str">
        <f t="shared" si="351"/>
        <v/>
      </c>
      <c r="V4454" s="215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7" t="str">
        <f t="shared" si="351"/>
        <v/>
      </c>
      <c r="V4455" s="215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7" t="str">
        <f t="shared" si="351"/>
        <v/>
      </c>
      <c r="V4456" s="215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7" t="str">
        <f t="shared" si="351"/>
        <v/>
      </c>
      <c r="V4457" s="215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7" t="str">
        <f t="shared" si="351"/>
        <v/>
      </c>
      <c r="V4458" s="215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7" t="str">
        <f t="shared" si="351"/>
        <v/>
      </c>
      <c r="V4459" s="215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7" t="str">
        <f t="shared" si="351"/>
        <v/>
      </c>
      <c r="V4460" s="215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7" t="str">
        <f t="shared" si="351"/>
        <v/>
      </c>
      <c r="V4461" s="215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7" t="str">
        <f t="shared" si="351"/>
        <v/>
      </c>
      <c r="V4462" s="215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7" t="str">
        <f t="shared" si="351"/>
        <v/>
      </c>
      <c r="V4463" s="215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7" t="str">
        <f t="shared" si="351"/>
        <v/>
      </c>
      <c r="V4464" s="215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7" t="str">
        <f t="shared" si="351"/>
        <v/>
      </c>
      <c r="V4465" s="215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7" t="str">
        <f t="shared" si="351"/>
        <v/>
      </c>
      <c r="V4466" s="215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7" t="str">
        <f t="shared" si="351"/>
        <v/>
      </c>
      <c r="V4467" s="215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7" t="str">
        <f t="shared" si="351"/>
        <v/>
      </c>
      <c r="V4468" s="215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7" t="str">
        <f t="shared" si="351"/>
        <v/>
      </c>
      <c r="V4469" s="215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7" t="str">
        <f t="shared" si="351"/>
        <v/>
      </c>
      <c r="V4470" s="215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7" t="str">
        <f t="shared" si="351"/>
        <v/>
      </c>
      <c r="V4471" s="215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7" t="str">
        <f t="shared" si="351"/>
        <v/>
      </c>
      <c r="V4472" s="215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7" t="str">
        <f t="shared" si="351"/>
        <v/>
      </c>
      <c r="V4473" s="215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7" t="str">
        <f t="shared" si="351"/>
        <v/>
      </c>
      <c r="V4474" s="215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7" t="str">
        <f t="shared" si="351"/>
        <v/>
      </c>
      <c r="V4475" s="215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7" t="str">
        <f t="shared" si="351"/>
        <v/>
      </c>
      <c r="V4476" s="215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7" t="str">
        <f t="shared" si="351"/>
        <v/>
      </c>
      <c r="V4477" s="215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7" t="str">
        <f t="shared" si="351"/>
        <v/>
      </c>
      <c r="V4478" s="215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7" t="str">
        <f t="shared" si="351"/>
        <v/>
      </c>
      <c r="V4479" s="215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7" t="str">
        <f t="shared" si="351"/>
        <v/>
      </c>
      <c r="V4480" s="215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7" t="str">
        <f t="shared" si="351"/>
        <v/>
      </c>
      <c r="V4481" s="215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7" t="str">
        <f t="shared" ref="U4482:U4545" si="356">IF(OR($D4482="",$H4482=""),"",ROUND($D4482+$H4482,2))</f>
        <v/>
      </c>
      <c r="V4482" s="215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7" t="str">
        <f t="shared" si="356"/>
        <v/>
      </c>
      <c r="V4483" s="215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7" t="str">
        <f t="shared" si="356"/>
        <v/>
      </c>
      <c r="V4484" s="215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7" t="str">
        <f t="shared" si="356"/>
        <v/>
      </c>
      <c r="V4485" s="215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7" t="str">
        <f t="shared" si="356"/>
        <v/>
      </c>
      <c r="V4486" s="215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7" t="str">
        <f t="shared" si="356"/>
        <v/>
      </c>
      <c r="V4487" s="215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7" t="str">
        <f t="shared" si="356"/>
        <v/>
      </c>
      <c r="V4488" s="215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7" t="str">
        <f t="shared" si="356"/>
        <v/>
      </c>
      <c r="V4489" s="215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7" t="str">
        <f t="shared" si="356"/>
        <v/>
      </c>
      <c r="V4490" s="215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7" t="str">
        <f t="shared" si="356"/>
        <v/>
      </c>
      <c r="V4491" s="215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7" t="str">
        <f t="shared" si="356"/>
        <v/>
      </c>
      <c r="V4492" s="215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7" t="str">
        <f t="shared" si="356"/>
        <v/>
      </c>
      <c r="V4493" s="215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7" t="str">
        <f t="shared" si="356"/>
        <v/>
      </c>
      <c r="V4494" s="215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7" t="str">
        <f t="shared" si="356"/>
        <v/>
      </c>
      <c r="V4495" s="215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7" t="str">
        <f t="shared" si="356"/>
        <v/>
      </c>
      <c r="V4496" s="215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7" t="str">
        <f t="shared" si="356"/>
        <v/>
      </c>
      <c r="V4497" s="215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7" t="str">
        <f t="shared" si="356"/>
        <v/>
      </c>
      <c r="V4498" s="215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7" t="str">
        <f t="shared" si="356"/>
        <v/>
      </c>
      <c r="V4499" s="215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7" t="str">
        <f t="shared" si="356"/>
        <v/>
      </c>
      <c r="V4500" s="215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7" t="str">
        <f t="shared" si="356"/>
        <v/>
      </c>
      <c r="V4501" s="215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7" t="str">
        <f t="shared" si="356"/>
        <v/>
      </c>
      <c r="V4502" s="215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7" t="str">
        <f t="shared" si="356"/>
        <v/>
      </c>
      <c r="V4503" s="215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7" t="str">
        <f t="shared" si="356"/>
        <v/>
      </c>
      <c r="V4504" s="215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7" t="str">
        <f t="shared" si="356"/>
        <v/>
      </c>
      <c r="V4505" s="215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7" t="str">
        <f t="shared" si="356"/>
        <v/>
      </c>
      <c r="V4506" s="215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7" t="str">
        <f t="shared" si="356"/>
        <v/>
      </c>
      <c r="V4507" s="215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7" t="str">
        <f t="shared" si="356"/>
        <v/>
      </c>
      <c r="V4508" s="215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7" t="str">
        <f t="shared" si="356"/>
        <v/>
      </c>
      <c r="V4509" s="215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7" t="str">
        <f t="shared" si="356"/>
        <v/>
      </c>
      <c r="V4510" s="215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7" t="str">
        <f t="shared" si="356"/>
        <v/>
      </c>
      <c r="V4511" s="215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7" t="str">
        <f t="shared" si="356"/>
        <v/>
      </c>
      <c r="V4512" s="215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7" t="str">
        <f t="shared" si="356"/>
        <v/>
      </c>
      <c r="V4513" s="215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7" t="str">
        <f t="shared" si="356"/>
        <v/>
      </c>
      <c r="V4514" s="215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7" t="str">
        <f t="shared" si="356"/>
        <v/>
      </c>
      <c r="V4515" s="215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7" t="str">
        <f t="shared" si="356"/>
        <v/>
      </c>
      <c r="V4516" s="215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7" t="str">
        <f t="shared" si="356"/>
        <v/>
      </c>
      <c r="V4517" s="215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7" t="str">
        <f t="shared" si="356"/>
        <v/>
      </c>
      <c r="V4518" s="215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7" t="str">
        <f t="shared" si="356"/>
        <v/>
      </c>
      <c r="V4519" s="215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7" t="str">
        <f t="shared" si="356"/>
        <v/>
      </c>
      <c r="V4520" s="215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7" t="str">
        <f t="shared" si="356"/>
        <v/>
      </c>
      <c r="V4521" s="215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7" t="str">
        <f t="shared" si="356"/>
        <v/>
      </c>
      <c r="V4522" s="215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7" t="str">
        <f t="shared" si="356"/>
        <v/>
      </c>
      <c r="V4523" s="215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7" t="str">
        <f t="shared" si="356"/>
        <v/>
      </c>
      <c r="V4524" s="215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7" t="str">
        <f t="shared" si="356"/>
        <v/>
      </c>
      <c r="V4525" s="215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7" t="str">
        <f t="shared" si="356"/>
        <v/>
      </c>
      <c r="V4526" s="215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7" t="str">
        <f t="shared" si="356"/>
        <v/>
      </c>
      <c r="V4527" s="215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7" t="str">
        <f t="shared" si="356"/>
        <v/>
      </c>
      <c r="V4528" s="215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7" t="str">
        <f t="shared" si="356"/>
        <v/>
      </c>
      <c r="V4529" s="215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7" t="str">
        <f t="shared" si="356"/>
        <v/>
      </c>
      <c r="V4530" s="215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7" t="str">
        <f t="shared" si="356"/>
        <v/>
      </c>
      <c r="V4531" s="215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7" t="str">
        <f t="shared" si="356"/>
        <v/>
      </c>
      <c r="V4532" s="215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7" t="str">
        <f t="shared" si="356"/>
        <v/>
      </c>
      <c r="V4533" s="215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7" t="str">
        <f t="shared" si="356"/>
        <v/>
      </c>
      <c r="V4534" s="215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7" t="str">
        <f t="shared" si="356"/>
        <v/>
      </c>
      <c r="V4535" s="215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7" t="str">
        <f t="shared" si="356"/>
        <v/>
      </c>
      <c r="V4536" s="215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7" t="str">
        <f t="shared" si="356"/>
        <v/>
      </c>
      <c r="V4537" s="215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7" t="str">
        <f t="shared" si="356"/>
        <v/>
      </c>
      <c r="V4538" s="215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7" t="str">
        <f t="shared" si="356"/>
        <v/>
      </c>
      <c r="V4539" s="215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7" t="str">
        <f t="shared" si="356"/>
        <v/>
      </c>
      <c r="V4540" s="215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7" t="str">
        <f t="shared" si="356"/>
        <v/>
      </c>
      <c r="V4541" s="215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7" t="str">
        <f t="shared" si="356"/>
        <v/>
      </c>
      <c r="V4542" s="215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7" t="str">
        <f t="shared" si="356"/>
        <v/>
      </c>
      <c r="V4543" s="215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7" t="str">
        <f t="shared" si="356"/>
        <v/>
      </c>
      <c r="V4544" s="215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7" t="str">
        <f t="shared" si="356"/>
        <v/>
      </c>
      <c r="V4545" s="215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7" t="str">
        <f t="shared" ref="U4546:U4609" si="361">IF(OR($D4546="",$H4546=""),"",ROUND($D4546+$H4546,2))</f>
        <v/>
      </c>
      <c r="V4546" s="215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7" t="str">
        <f t="shared" si="361"/>
        <v/>
      </c>
      <c r="V4547" s="215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7" t="str">
        <f t="shared" si="361"/>
        <v/>
      </c>
      <c r="V4548" s="215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7" t="str">
        <f t="shared" si="361"/>
        <v/>
      </c>
      <c r="V4549" s="215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7" t="str">
        <f t="shared" si="361"/>
        <v/>
      </c>
      <c r="V4550" s="215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7" t="str">
        <f t="shared" si="361"/>
        <v/>
      </c>
      <c r="V4551" s="215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7" t="str">
        <f t="shared" si="361"/>
        <v/>
      </c>
      <c r="V4552" s="215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7" t="str">
        <f t="shared" si="361"/>
        <v/>
      </c>
      <c r="V4553" s="215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7" t="str">
        <f t="shared" si="361"/>
        <v/>
      </c>
      <c r="V4554" s="215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7" t="str">
        <f t="shared" si="361"/>
        <v/>
      </c>
      <c r="V4555" s="215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7" t="str">
        <f t="shared" si="361"/>
        <v/>
      </c>
      <c r="V4556" s="215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7" t="str">
        <f t="shared" si="361"/>
        <v/>
      </c>
      <c r="V4557" s="215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7" t="str">
        <f t="shared" si="361"/>
        <v/>
      </c>
      <c r="V4558" s="215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7" t="str">
        <f t="shared" si="361"/>
        <v/>
      </c>
      <c r="V4559" s="215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7" t="str">
        <f t="shared" si="361"/>
        <v/>
      </c>
      <c r="V4560" s="215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7" t="str">
        <f t="shared" si="361"/>
        <v/>
      </c>
      <c r="V4561" s="215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7" t="str">
        <f t="shared" si="361"/>
        <v/>
      </c>
      <c r="V4562" s="215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7" t="str">
        <f t="shared" si="361"/>
        <v/>
      </c>
      <c r="V4563" s="215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7" t="str">
        <f t="shared" si="361"/>
        <v/>
      </c>
      <c r="V4564" s="215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7" t="str">
        <f t="shared" si="361"/>
        <v/>
      </c>
      <c r="V4565" s="215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7" t="str">
        <f t="shared" si="361"/>
        <v/>
      </c>
      <c r="V4566" s="215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7" t="str">
        <f t="shared" si="361"/>
        <v/>
      </c>
      <c r="V4567" s="215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7" t="str">
        <f t="shared" si="361"/>
        <v/>
      </c>
      <c r="V4568" s="215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7" t="str">
        <f t="shared" si="361"/>
        <v/>
      </c>
      <c r="V4569" s="215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7" t="str">
        <f t="shared" si="361"/>
        <v/>
      </c>
      <c r="V4570" s="215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7" t="str">
        <f t="shared" si="361"/>
        <v/>
      </c>
      <c r="V4571" s="215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7" t="str">
        <f t="shared" si="361"/>
        <v/>
      </c>
      <c r="V4572" s="215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7" t="str">
        <f t="shared" si="361"/>
        <v/>
      </c>
      <c r="V4573" s="215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7" t="str">
        <f t="shared" si="361"/>
        <v/>
      </c>
      <c r="V4574" s="215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7" t="str">
        <f t="shared" si="361"/>
        <v/>
      </c>
      <c r="V4575" s="215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7" t="str">
        <f t="shared" si="361"/>
        <v/>
      </c>
      <c r="V4576" s="215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7" t="str">
        <f t="shared" si="361"/>
        <v/>
      </c>
      <c r="V4577" s="215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7" t="str">
        <f t="shared" si="361"/>
        <v/>
      </c>
      <c r="V4578" s="215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7" t="str">
        <f t="shared" si="361"/>
        <v/>
      </c>
      <c r="V4579" s="215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7" t="str">
        <f t="shared" si="361"/>
        <v/>
      </c>
      <c r="V4580" s="215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7" t="str">
        <f t="shared" si="361"/>
        <v/>
      </c>
      <c r="V4581" s="215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7" t="str">
        <f t="shared" si="361"/>
        <v/>
      </c>
      <c r="V4582" s="215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7" t="str">
        <f t="shared" si="361"/>
        <v/>
      </c>
      <c r="V4583" s="215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7" t="str">
        <f t="shared" si="361"/>
        <v/>
      </c>
      <c r="V4584" s="215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7" t="str">
        <f t="shared" si="361"/>
        <v/>
      </c>
      <c r="V4585" s="215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7" t="str">
        <f t="shared" si="361"/>
        <v/>
      </c>
      <c r="V4586" s="215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7" t="str">
        <f t="shared" si="361"/>
        <v/>
      </c>
      <c r="V4587" s="215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7" t="str">
        <f t="shared" si="361"/>
        <v/>
      </c>
      <c r="V4588" s="215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7" t="str">
        <f t="shared" si="361"/>
        <v/>
      </c>
      <c r="V4589" s="215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7" t="str">
        <f t="shared" si="361"/>
        <v/>
      </c>
      <c r="V4590" s="215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7" t="str">
        <f t="shared" si="361"/>
        <v/>
      </c>
      <c r="V4591" s="215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7" t="str">
        <f t="shared" si="361"/>
        <v/>
      </c>
      <c r="V4592" s="215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7" t="str">
        <f t="shared" si="361"/>
        <v/>
      </c>
      <c r="V4593" s="215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7" t="str">
        <f t="shared" si="361"/>
        <v/>
      </c>
      <c r="V4594" s="215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7" t="str">
        <f t="shared" si="361"/>
        <v/>
      </c>
      <c r="V4595" s="215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7" t="str">
        <f t="shared" si="361"/>
        <v/>
      </c>
      <c r="V4596" s="215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7" t="str">
        <f t="shared" si="361"/>
        <v/>
      </c>
      <c r="V4597" s="215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7" t="str">
        <f t="shared" si="361"/>
        <v/>
      </c>
      <c r="V4598" s="215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7" t="str">
        <f t="shared" si="361"/>
        <v/>
      </c>
      <c r="V4599" s="215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7" t="str">
        <f t="shared" si="361"/>
        <v/>
      </c>
      <c r="V4600" s="215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7" t="str">
        <f t="shared" si="361"/>
        <v/>
      </c>
      <c r="V4601" s="215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7" t="str">
        <f t="shared" si="361"/>
        <v/>
      </c>
      <c r="V4602" s="215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7" t="str">
        <f t="shared" si="361"/>
        <v/>
      </c>
      <c r="V4603" s="215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7" t="str">
        <f t="shared" si="361"/>
        <v/>
      </c>
      <c r="V4604" s="215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7" t="str">
        <f t="shared" si="361"/>
        <v/>
      </c>
      <c r="V4605" s="215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7" t="str">
        <f t="shared" si="361"/>
        <v/>
      </c>
      <c r="V4606" s="215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7" t="str">
        <f t="shared" si="361"/>
        <v/>
      </c>
      <c r="V4607" s="215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7" t="str">
        <f t="shared" si="361"/>
        <v/>
      </c>
      <c r="V4608" s="215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7" t="str">
        <f t="shared" si="361"/>
        <v/>
      </c>
      <c r="V4609" s="215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7" t="str">
        <f t="shared" ref="U4610:U4673" si="366">IF(OR($D4610="",$H4610=""),"",ROUND($D4610+$H4610,2))</f>
        <v/>
      </c>
      <c r="V4610" s="215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7" t="str">
        <f t="shared" si="366"/>
        <v/>
      </c>
      <c r="V4611" s="215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7" t="str">
        <f t="shared" si="366"/>
        <v/>
      </c>
      <c r="V4612" s="215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7" t="str">
        <f t="shared" si="366"/>
        <v/>
      </c>
      <c r="V4613" s="215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7" t="str">
        <f t="shared" si="366"/>
        <v/>
      </c>
      <c r="V4614" s="215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7" t="str">
        <f t="shared" si="366"/>
        <v/>
      </c>
      <c r="V4615" s="215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7" t="str">
        <f t="shared" si="366"/>
        <v/>
      </c>
      <c r="V4616" s="215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7" t="str">
        <f t="shared" si="366"/>
        <v/>
      </c>
      <c r="V4617" s="215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7" t="str">
        <f t="shared" si="366"/>
        <v/>
      </c>
      <c r="V4618" s="215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7" t="str">
        <f t="shared" si="366"/>
        <v/>
      </c>
      <c r="V4619" s="215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7" t="str">
        <f t="shared" si="366"/>
        <v/>
      </c>
      <c r="V4620" s="215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7" t="str">
        <f t="shared" si="366"/>
        <v/>
      </c>
      <c r="V4621" s="215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7" t="str">
        <f t="shared" si="366"/>
        <v/>
      </c>
      <c r="V4622" s="215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7" t="str">
        <f t="shared" si="366"/>
        <v/>
      </c>
      <c r="V4623" s="215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7" t="str">
        <f t="shared" si="366"/>
        <v/>
      </c>
      <c r="V4624" s="215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7" t="str">
        <f t="shared" si="366"/>
        <v/>
      </c>
      <c r="V4625" s="215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7" t="str">
        <f t="shared" si="366"/>
        <v/>
      </c>
      <c r="V4626" s="215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7" t="str">
        <f t="shared" si="366"/>
        <v/>
      </c>
      <c r="V4627" s="215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7" t="str">
        <f t="shared" si="366"/>
        <v/>
      </c>
      <c r="V4628" s="215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7" t="str">
        <f t="shared" si="366"/>
        <v/>
      </c>
      <c r="V4629" s="215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7" t="str">
        <f t="shared" si="366"/>
        <v/>
      </c>
      <c r="V4630" s="215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7" t="str">
        <f t="shared" si="366"/>
        <v/>
      </c>
      <c r="V4631" s="215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7" t="str">
        <f t="shared" si="366"/>
        <v/>
      </c>
      <c r="V4632" s="215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7" t="str">
        <f t="shared" si="366"/>
        <v/>
      </c>
      <c r="V4633" s="215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7" t="str">
        <f t="shared" si="366"/>
        <v/>
      </c>
      <c r="V4634" s="215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7" t="str">
        <f t="shared" si="366"/>
        <v/>
      </c>
      <c r="V4635" s="215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7" t="str">
        <f t="shared" si="366"/>
        <v/>
      </c>
      <c r="V4636" s="215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7" t="str">
        <f t="shared" si="366"/>
        <v/>
      </c>
      <c r="V4637" s="215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7" t="str">
        <f t="shared" si="366"/>
        <v/>
      </c>
      <c r="V4638" s="215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7" t="str">
        <f t="shared" si="366"/>
        <v/>
      </c>
      <c r="V4639" s="215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7" t="str">
        <f t="shared" si="366"/>
        <v/>
      </c>
      <c r="V4640" s="215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7" t="str">
        <f t="shared" si="366"/>
        <v/>
      </c>
      <c r="V4641" s="215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7" t="str">
        <f t="shared" si="366"/>
        <v/>
      </c>
      <c r="V4642" s="215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7" t="str">
        <f t="shared" si="366"/>
        <v/>
      </c>
      <c r="V4643" s="215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7" t="str">
        <f t="shared" si="366"/>
        <v/>
      </c>
      <c r="V4644" s="215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7" t="str">
        <f t="shared" si="366"/>
        <v/>
      </c>
      <c r="V4645" s="215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7" t="str">
        <f t="shared" si="366"/>
        <v/>
      </c>
      <c r="V4646" s="215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7" t="str">
        <f t="shared" si="366"/>
        <v/>
      </c>
      <c r="V4647" s="215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7" t="str">
        <f t="shared" si="366"/>
        <v/>
      </c>
      <c r="V4648" s="215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7" t="str">
        <f t="shared" si="366"/>
        <v/>
      </c>
      <c r="V4649" s="215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7" t="str">
        <f t="shared" si="366"/>
        <v/>
      </c>
      <c r="V4650" s="215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7" t="str">
        <f t="shared" si="366"/>
        <v/>
      </c>
      <c r="V4651" s="215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7" t="str">
        <f t="shared" si="366"/>
        <v/>
      </c>
      <c r="V4652" s="215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7" t="str">
        <f t="shared" si="366"/>
        <v/>
      </c>
      <c r="V4653" s="215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7" t="str">
        <f t="shared" si="366"/>
        <v/>
      </c>
      <c r="V4654" s="215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7" t="str">
        <f t="shared" si="366"/>
        <v/>
      </c>
      <c r="V4655" s="215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7" t="str">
        <f t="shared" si="366"/>
        <v/>
      </c>
      <c r="V4656" s="215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7" t="str">
        <f t="shared" si="366"/>
        <v/>
      </c>
      <c r="V4657" s="215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7" t="str">
        <f t="shared" si="366"/>
        <v/>
      </c>
      <c r="V4658" s="215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7" t="str">
        <f t="shared" si="366"/>
        <v/>
      </c>
      <c r="V4659" s="215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7" t="str">
        <f t="shared" si="366"/>
        <v/>
      </c>
      <c r="V4660" s="215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7" t="str">
        <f t="shared" si="366"/>
        <v/>
      </c>
      <c r="V4661" s="215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7" t="str">
        <f t="shared" si="366"/>
        <v/>
      </c>
      <c r="V4662" s="215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7" t="str">
        <f t="shared" si="366"/>
        <v/>
      </c>
      <c r="V4663" s="215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7" t="str">
        <f t="shared" si="366"/>
        <v/>
      </c>
      <c r="V4664" s="215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7" t="str">
        <f t="shared" si="366"/>
        <v/>
      </c>
      <c r="V4665" s="215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7" t="str">
        <f t="shared" si="366"/>
        <v/>
      </c>
      <c r="V4666" s="215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7" t="str">
        <f t="shared" si="366"/>
        <v/>
      </c>
      <c r="V4667" s="215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7" t="str">
        <f t="shared" si="366"/>
        <v/>
      </c>
      <c r="V4668" s="215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7" t="str">
        <f t="shared" si="366"/>
        <v/>
      </c>
      <c r="V4669" s="215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7" t="str">
        <f t="shared" si="366"/>
        <v/>
      </c>
      <c r="V4670" s="215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7" t="str">
        <f t="shared" si="366"/>
        <v/>
      </c>
      <c r="V4671" s="215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7" t="str">
        <f t="shared" si="366"/>
        <v/>
      </c>
      <c r="V4672" s="215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7" t="str">
        <f t="shared" si="366"/>
        <v/>
      </c>
      <c r="V4673" s="215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7" t="str">
        <f t="shared" ref="U4674:U4737" si="371">IF(OR($D4674="",$H4674=""),"",ROUND($D4674+$H4674,2))</f>
        <v/>
      </c>
      <c r="V4674" s="215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7" t="str">
        <f t="shared" si="371"/>
        <v/>
      </c>
      <c r="V4675" s="215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7" t="str">
        <f t="shared" si="371"/>
        <v/>
      </c>
      <c r="V4676" s="215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7" t="str">
        <f t="shared" si="371"/>
        <v/>
      </c>
      <c r="V4677" s="215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7" t="str">
        <f t="shared" si="371"/>
        <v/>
      </c>
      <c r="V4678" s="215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7" t="str">
        <f t="shared" si="371"/>
        <v/>
      </c>
      <c r="V4679" s="215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7" t="str">
        <f t="shared" si="371"/>
        <v/>
      </c>
      <c r="V4680" s="215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7" t="str">
        <f t="shared" si="371"/>
        <v/>
      </c>
      <c r="V4681" s="215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7" t="str">
        <f t="shared" si="371"/>
        <v/>
      </c>
      <c r="V4682" s="215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7" t="str">
        <f t="shared" si="371"/>
        <v/>
      </c>
      <c r="V4683" s="215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7" t="str">
        <f t="shared" si="371"/>
        <v/>
      </c>
      <c r="V4684" s="215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7" t="str">
        <f t="shared" si="371"/>
        <v/>
      </c>
      <c r="V4685" s="215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7" t="str">
        <f t="shared" si="371"/>
        <v/>
      </c>
      <c r="V4686" s="215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7" t="str">
        <f t="shared" si="371"/>
        <v/>
      </c>
      <c r="V4687" s="215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7" t="str">
        <f t="shared" si="371"/>
        <v/>
      </c>
      <c r="V4688" s="215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7" t="str">
        <f t="shared" si="371"/>
        <v/>
      </c>
      <c r="V4689" s="215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7" t="str">
        <f t="shared" si="371"/>
        <v/>
      </c>
      <c r="V4690" s="215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7" t="str">
        <f t="shared" si="371"/>
        <v/>
      </c>
      <c r="V4691" s="215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7" t="str">
        <f t="shared" si="371"/>
        <v/>
      </c>
      <c r="V4692" s="215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7" t="str">
        <f t="shared" si="371"/>
        <v/>
      </c>
      <c r="V4693" s="215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7" t="str">
        <f t="shared" si="371"/>
        <v/>
      </c>
      <c r="V4694" s="215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7" t="str">
        <f t="shared" si="371"/>
        <v/>
      </c>
      <c r="V4695" s="215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7" t="str">
        <f t="shared" si="371"/>
        <v/>
      </c>
      <c r="V4696" s="215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7" t="str">
        <f t="shared" si="371"/>
        <v/>
      </c>
      <c r="V4697" s="215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7" t="str">
        <f t="shared" si="371"/>
        <v/>
      </c>
      <c r="V4698" s="215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7" t="str">
        <f t="shared" si="371"/>
        <v/>
      </c>
      <c r="V4699" s="215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7" t="str">
        <f t="shared" si="371"/>
        <v/>
      </c>
      <c r="V4700" s="215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7" t="str">
        <f t="shared" si="371"/>
        <v/>
      </c>
      <c r="V4701" s="215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7" t="str">
        <f t="shared" si="371"/>
        <v/>
      </c>
      <c r="V4702" s="215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7" t="str">
        <f t="shared" si="371"/>
        <v/>
      </c>
      <c r="V4703" s="215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7" t="str">
        <f t="shared" si="371"/>
        <v/>
      </c>
      <c r="V4704" s="215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7" t="str">
        <f t="shared" si="371"/>
        <v/>
      </c>
      <c r="V4705" s="215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7" t="str">
        <f t="shared" si="371"/>
        <v/>
      </c>
      <c r="V4706" s="215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7" t="str">
        <f t="shared" si="371"/>
        <v/>
      </c>
      <c r="V4707" s="215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7" t="str">
        <f t="shared" si="371"/>
        <v/>
      </c>
      <c r="V4708" s="215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7" t="str">
        <f t="shared" si="371"/>
        <v/>
      </c>
      <c r="V4709" s="215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7" t="str">
        <f t="shared" si="371"/>
        <v/>
      </c>
      <c r="V4710" s="215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7" t="str">
        <f t="shared" si="371"/>
        <v/>
      </c>
      <c r="V4711" s="215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7" t="str">
        <f t="shared" si="371"/>
        <v/>
      </c>
      <c r="V4712" s="215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7" t="str">
        <f t="shared" si="371"/>
        <v/>
      </c>
      <c r="V4713" s="215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7" t="str">
        <f t="shared" si="371"/>
        <v/>
      </c>
      <c r="V4714" s="215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7" t="str">
        <f t="shared" si="371"/>
        <v/>
      </c>
      <c r="V4715" s="215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7" t="str">
        <f t="shared" si="371"/>
        <v/>
      </c>
      <c r="V4716" s="215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7" t="str">
        <f t="shared" si="371"/>
        <v/>
      </c>
      <c r="V4717" s="215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7" t="str">
        <f t="shared" si="371"/>
        <v/>
      </c>
      <c r="V4718" s="215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7" t="str">
        <f t="shared" si="371"/>
        <v/>
      </c>
      <c r="V4719" s="215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7" t="str">
        <f t="shared" si="371"/>
        <v/>
      </c>
      <c r="V4720" s="215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7" t="str">
        <f t="shared" si="371"/>
        <v/>
      </c>
      <c r="V4721" s="215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7" t="str">
        <f t="shared" si="371"/>
        <v/>
      </c>
      <c r="V4722" s="215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7" t="str">
        <f t="shared" si="371"/>
        <v/>
      </c>
      <c r="V4723" s="215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7" t="str">
        <f t="shared" si="371"/>
        <v/>
      </c>
      <c r="V4724" s="215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7" t="str">
        <f t="shared" si="371"/>
        <v/>
      </c>
      <c r="V4725" s="215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7" t="str">
        <f t="shared" si="371"/>
        <v/>
      </c>
      <c r="V4726" s="215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7" t="str">
        <f t="shared" si="371"/>
        <v/>
      </c>
      <c r="V4727" s="215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7" t="str">
        <f t="shared" si="371"/>
        <v/>
      </c>
      <c r="V4728" s="215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7" t="str">
        <f t="shared" si="371"/>
        <v/>
      </c>
      <c r="V4729" s="215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7" t="str">
        <f t="shared" si="371"/>
        <v/>
      </c>
      <c r="V4730" s="215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7" t="str">
        <f t="shared" si="371"/>
        <v/>
      </c>
      <c r="V4731" s="215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7" t="str">
        <f t="shared" si="371"/>
        <v/>
      </c>
      <c r="V4732" s="215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7" t="str">
        <f t="shared" si="371"/>
        <v/>
      </c>
      <c r="V4733" s="215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7" t="str">
        <f t="shared" si="371"/>
        <v/>
      </c>
      <c r="V4734" s="215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7" t="str">
        <f t="shared" si="371"/>
        <v/>
      </c>
      <c r="V4735" s="215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7" t="str">
        <f t="shared" si="371"/>
        <v/>
      </c>
      <c r="V4736" s="215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7" t="str">
        <f t="shared" si="371"/>
        <v/>
      </c>
      <c r="V4737" s="215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7" t="str">
        <f t="shared" ref="U4738:U4801" si="376">IF(OR($D4738="",$H4738=""),"",ROUND($D4738+$H4738,2))</f>
        <v/>
      </c>
      <c r="V4738" s="215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7" t="str">
        <f t="shared" si="376"/>
        <v/>
      </c>
      <c r="V4739" s="215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7" t="str">
        <f t="shared" si="376"/>
        <v/>
      </c>
      <c r="V4740" s="215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7" t="str">
        <f t="shared" si="376"/>
        <v/>
      </c>
      <c r="V4741" s="215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7" t="str">
        <f t="shared" si="376"/>
        <v/>
      </c>
      <c r="V4742" s="215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7" t="str">
        <f t="shared" si="376"/>
        <v/>
      </c>
      <c r="V4743" s="215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7" t="str">
        <f t="shared" si="376"/>
        <v/>
      </c>
      <c r="V4744" s="215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7" t="str">
        <f t="shared" si="376"/>
        <v/>
      </c>
      <c r="V4745" s="215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7" t="str">
        <f t="shared" si="376"/>
        <v/>
      </c>
      <c r="V4746" s="215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7" t="str">
        <f t="shared" si="376"/>
        <v/>
      </c>
      <c r="V4747" s="215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7" t="str">
        <f t="shared" si="376"/>
        <v/>
      </c>
      <c r="V4748" s="215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7" t="str">
        <f t="shared" si="376"/>
        <v/>
      </c>
      <c r="V4749" s="215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7" t="str">
        <f t="shared" si="376"/>
        <v/>
      </c>
      <c r="V4750" s="215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7" t="str">
        <f t="shared" si="376"/>
        <v/>
      </c>
      <c r="V4751" s="215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7" t="str">
        <f t="shared" si="376"/>
        <v/>
      </c>
      <c r="V4752" s="215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7" t="str">
        <f t="shared" si="376"/>
        <v/>
      </c>
      <c r="V4753" s="215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7" t="str">
        <f t="shared" si="376"/>
        <v/>
      </c>
      <c r="V4754" s="215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7" t="str">
        <f t="shared" si="376"/>
        <v/>
      </c>
      <c r="V4755" s="215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7" t="str">
        <f t="shared" si="376"/>
        <v/>
      </c>
      <c r="V4756" s="215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7" t="str">
        <f t="shared" si="376"/>
        <v/>
      </c>
      <c r="V4757" s="215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7" t="str">
        <f t="shared" si="376"/>
        <v/>
      </c>
      <c r="V4758" s="215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7" t="str">
        <f t="shared" si="376"/>
        <v/>
      </c>
      <c r="V4759" s="215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7" t="str">
        <f t="shared" si="376"/>
        <v/>
      </c>
      <c r="V4760" s="215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7" t="str">
        <f t="shared" si="376"/>
        <v/>
      </c>
      <c r="V4761" s="215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7" t="str">
        <f t="shared" si="376"/>
        <v/>
      </c>
      <c r="V4762" s="215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7" t="str">
        <f t="shared" si="376"/>
        <v/>
      </c>
      <c r="V4763" s="215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7" t="str">
        <f t="shared" si="376"/>
        <v/>
      </c>
      <c r="V4764" s="215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7" t="str">
        <f t="shared" si="376"/>
        <v/>
      </c>
      <c r="V4765" s="215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7" t="str">
        <f t="shared" si="376"/>
        <v/>
      </c>
      <c r="V4766" s="215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7" t="str">
        <f t="shared" si="376"/>
        <v/>
      </c>
      <c r="V4767" s="215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7" t="str">
        <f t="shared" si="376"/>
        <v/>
      </c>
      <c r="V4768" s="215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7" t="str">
        <f t="shared" si="376"/>
        <v/>
      </c>
      <c r="V4769" s="215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7" t="str">
        <f t="shared" si="376"/>
        <v/>
      </c>
      <c r="V4770" s="215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7" t="str">
        <f t="shared" si="376"/>
        <v/>
      </c>
      <c r="V4771" s="215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7" t="str">
        <f t="shared" si="376"/>
        <v/>
      </c>
      <c r="V4772" s="215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7" t="str">
        <f t="shared" si="376"/>
        <v/>
      </c>
      <c r="V4773" s="215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7" t="str">
        <f t="shared" si="376"/>
        <v/>
      </c>
      <c r="V4774" s="215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7" t="str">
        <f t="shared" si="376"/>
        <v/>
      </c>
      <c r="V4775" s="215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7" t="str">
        <f t="shared" si="376"/>
        <v/>
      </c>
      <c r="V4776" s="215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7" t="str">
        <f t="shared" si="376"/>
        <v/>
      </c>
      <c r="V4777" s="215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7" t="str">
        <f t="shared" si="376"/>
        <v/>
      </c>
      <c r="V4778" s="215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7" t="str">
        <f t="shared" si="376"/>
        <v/>
      </c>
      <c r="V4779" s="215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7" t="str">
        <f t="shared" si="376"/>
        <v/>
      </c>
      <c r="V4780" s="215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7" t="str">
        <f t="shared" si="376"/>
        <v/>
      </c>
      <c r="V4781" s="215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7" t="str">
        <f t="shared" si="376"/>
        <v/>
      </c>
      <c r="V4782" s="215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7" t="str">
        <f t="shared" si="376"/>
        <v/>
      </c>
      <c r="V4783" s="215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7" t="str">
        <f t="shared" si="376"/>
        <v/>
      </c>
      <c r="V4784" s="215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7" t="str">
        <f t="shared" si="376"/>
        <v/>
      </c>
      <c r="V4785" s="215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7" t="str">
        <f t="shared" si="376"/>
        <v/>
      </c>
      <c r="V4786" s="215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7" t="str">
        <f t="shared" si="376"/>
        <v/>
      </c>
      <c r="V4787" s="215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7" t="str">
        <f t="shared" si="376"/>
        <v/>
      </c>
      <c r="V4788" s="215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7" t="str">
        <f t="shared" si="376"/>
        <v/>
      </c>
      <c r="V4789" s="215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7" t="str">
        <f t="shared" si="376"/>
        <v/>
      </c>
      <c r="V4790" s="215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7" t="str">
        <f t="shared" si="376"/>
        <v/>
      </c>
      <c r="V4791" s="215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7" t="str">
        <f t="shared" si="376"/>
        <v/>
      </c>
      <c r="V4792" s="215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7" t="str">
        <f t="shared" si="376"/>
        <v/>
      </c>
      <c r="V4793" s="215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7" t="str">
        <f t="shared" si="376"/>
        <v/>
      </c>
      <c r="V4794" s="215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7" t="str">
        <f t="shared" si="376"/>
        <v/>
      </c>
      <c r="V4795" s="215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7" t="str">
        <f t="shared" si="376"/>
        <v/>
      </c>
      <c r="V4796" s="215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7" t="str">
        <f t="shared" si="376"/>
        <v/>
      </c>
      <c r="V4797" s="215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7" t="str">
        <f t="shared" si="376"/>
        <v/>
      </c>
      <c r="V4798" s="215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7" t="str">
        <f t="shared" si="376"/>
        <v/>
      </c>
      <c r="V4799" s="215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7" t="str">
        <f t="shared" si="376"/>
        <v/>
      </c>
      <c r="V4800" s="215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7" t="str">
        <f t="shared" si="376"/>
        <v/>
      </c>
      <c r="V4801" s="215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7" t="str">
        <f t="shared" ref="U4802:U4865" si="381">IF(OR($D4802="",$H4802=""),"",ROUND($D4802+$H4802,2))</f>
        <v/>
      </c>
      <c r="V4802" s="215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7" t="str">
        <f t="shared" si="381"/>
        <v/>
      </c>
      <c r="V4803" s="215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7" t="str">
        <f t="shared" si="381"/>
        <v/>
      </c>
      <c r="V4804" s="215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7" t="str">
        <f t="shared" si="381"/>
        <v/>
      </c>
      <c r="V4805" s="215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7" t="str">
        <f t="shared" si="381"/>
        <v/>
      </c>
      <c r="V4806" s="215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7" t="str">
        <f t="shared" si="381"/>
        <v/>
      </c>
      <c r="V4807" s="215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7" t="str">
        <f t="shared" si="381"/>
        <v/>
      </c>
      <c r="V4808" s="215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7" t="str">
        <f t="shared" si="381"/>
        <v/>
      </c>
      <c r="V4809" s="215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7" t="str">
        <f t="shared" si="381"/>
        <v/>
      </c>
      <c r="V4810" s="215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7" t="str">
        <f t="shared" si="381"/>
        <v/>
      </c>
      <c r="V4811" s="215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7" t="str">
        <f t="shared" si="381"/>
        <v/>
      </c>
      <c r="V4812" s="215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7" t="str">
        <f t="shared" si="381"/>
        <v/>
      </c>
      <c r="V4813" s="215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7" t="str">
        <f t="shared" si="381"/>
        <v/>
      </c>
      <c r="V4814" s="215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7" t="str">
        <f t="shared" si="381"/>
        <v/>
      </c>
      <c r="V4815" s="215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7" t="str">
        <f t="shared" si="381"/>
        <v/>
      </c>
      <c r="V4816" s="215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7" t="str">
        <f t="shared" si="381"/>
        <v/>
      </c>
      <c r="V4817" s="215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7" t="str">
        <f t="shared" si="381"/>
        <v/>
      </c>
      <c r="V4818" s="215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7" t="str">
        <f t="shared" si="381"/>
        <v/>
      </c>
      <c r="V4819" s="215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7" t="str">
        <f t="shared" si="381"/>
        <v/>
      </c>
      <c r="V4820" s="215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7" t="str">
        <f t="shared" si="381"/>
        <v/>
      </c>
      <c r="V4821" s="215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7" t="str">
        <f t="shared" si="381"/>
        <v/>
      </c>
      <c r="V4822" s="215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7" t="str">
        <f t="shared" si="381"/>
        <v/>
      </c>
      <c r="V4823" s="215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7" t="str">
        <f t="shared" si="381"/>
        <v/>
      </c>
      <c r="V4824" s="215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7" t="str">
        <f t="shared" si="381"/>
        <v/>
      </c>
      <c r="V4825" s="215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7" t="str">
        <f t="shared" si="381"/>
        <v/>
      </c>
      <c r="V4826" s="215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7" t="str">
        <f t="shared" si="381"/>
        <v/>
      </c>
      <c r="V4827" s="215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7" t="str">
        <f t="shared" si="381"/>
        <v/>
      </c>
      <c r="V4828" s="215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7" t="str">
        <f t="shared" si="381"/>
        <v/>
      </c>
      <c r="V4829" s="215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7" t="str">
        <f t="shared" si="381"/>
        <v/>
      </c>
      <c r="V4830" s="215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7" t="str">
        <f t="shared" si="381"/>
        <v/>
      </c>
      <c r="V4831" s="215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7" t="str">
        <f t="shared" si="381"/>
        <v/>
      </c>
      <c r="V4832" s="215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7" t="str">
        <f t="shared" si="381"/>
        <v/>
      </c>
      <c r="V4833" s="215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7" t="str">
        <f t="shared" si="381"/>
        <v/>
      </c>
      <c r="V4834" s="215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7" t="str">
        <f t="shared" si="381"/>
        <v/>
      </c>
      <c r="V4835" s="215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7" t="str">
        <f t="shared" si="381"/>
        <v/>
      </c>
      <c r="V4836" s="215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7" t="str">
        <f t="shared" si="381"/>
        <v/>
      </c>
      <c r="V4837" s="215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7" t="str">
        <f t="shared" si="381"/>
        <v/>
      </c>
      <c r="V4838" s="215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7" t="str">
        <f t="shared" si="381"/>
        <v/>
      </c>
      <c r="V4839" s="215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7" t="str">
        <f t="shared" si="381"/>
        <v/>
      </c>
      <c r="V4840" s="215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7" t="str">
        <f t="shared" si="381"/>
        <v/>
      </c>
      <c r="V4841" s="215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7" t="str">
        <f t="shared" si="381"/>
        <v/>
      </c>
      <c r="V4842" s="215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7" t="str">
        <f t="shared" si="381"/>
        <v/>
      </c>
      <c r="V4843" s="215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7" t="str">
        <f t="shared" si="381"/>
        <v/>
      </c>
      <c r="V4844" s="215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7" t="str">
        <f t="shared" si="381"/>
        <v/>
      </c>
      <c r="V4845" s="215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7" t="str">
        <f t="shared" si="381"/>
        <v/>
      </c>
      <c r="V4846" s="215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7" t="str">
        <f t="shared" si="381"/>
        <v/>
      </c>
      <c r="V4847" s="215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7" t="str">
        <f t="shared" si="381"/>
        <v/>
      </c>
      <c r="V4848" s="215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7" t="str">
        <f t="shared" si="381"/>
        <v/>
      </c>
      <c r="V4849" s="215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7" t="str">
        <f t="shared" si="381"/>
        <v/>
      </c>
      <c r="V4850" s="215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7" t="str">
        <f t="shared" si="381"/>
        <v/>
      </c>
      <c r="V4851" s="215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7" t="str">
        <f t="shared" si="381"/>
        <v/>
      </c>
      <c r="V4852" s="215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7" t="str">
        <f t="shared" si="381"/>
        <v/>
      </c>
      <c r="V4853" s="215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7" t="str">
        <f t="shared" si="381"/>
        <v/>
      </c>
      <c r="V4854" s="215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7" t="str">
        <f t="shared" si="381"/>
        <v/>
      </c>
      <c r="V4855" s="215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7" t="str">
        <f t="shared" si="381"/>
        <v/>
      </c>
      <c r="V4856" s="215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7" t="str">
        <f t="shared" si="381"/>
        <v/>
      </c>
      <c r="V4857" s="215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7" t="str">
        <f t="shared" si="381"/>
        <v/>
      </c>
      <c r="V4858" s="215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7" t="str">
        <f t="shared" si="381"/>
        <v/>
      </c>
      <c r="V4859" s="215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7" t="str">
        <f t="shared" si="381"/>
        <v/>
      </c>
      <c r="V4860" s="215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7" t="str">
        <f t="shared" si="381"/>
        <v/>
      </c>
      <c r="V4861" s="215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7" t="str">
        <f t="shared" si="381"/>
        <v/>
      </c>
      <c r="V4862" s="215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7" t="str">
        <f t="shared" si="381"/>
        <v/>
      </c>
      <c r="V4863" s="215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7" t="str">
        <f t="shared" si="381"/>
        <v/>
      </c>
      <c r="V4864" s="215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7" t="str">
        <f t="shared" si="381"/>
        <v/>
      </c>
      <c r="V4865" s="215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7" t="str">
        <f t="shared" ref="U4866:U4929" si="386">IF(OR($D4866="",$H4866=""),"",ROUND($D4866+$H4866,2))</f>
        <v/>
      </c>
      <c r="V4866" s="215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7" t="str">
        <f t="shared" si="386"/>
        <v/>
      </c>
      <c r="V4867" s="215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7" t="str">
        <f t="shared" si="386"/>
        <v/>
      </c>
      <c r="V4868" s="215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7" t="str">
        <f t="shared" si="386"/>
        <v/>
      </c>
      <c r="V4869" s="215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7" t="str">
        <f t="shared" si="386"/>
        <v/>
      </c>
      <c r="V4870" s="215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7" t="str">
        <f t="shared" si="386"/>
        <v/>
      </c>
      <c r="V4871" s="215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7" t="str">
        <f t="shared" si="386"/>
        <v/>
      </c>
      <c r="V4872" s="215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7" t="str">
        <f t="shared" si="386"/>
        <v/>
      </c>
      <c r="V4873" s="215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7" t="str">
        <f t="shared" si="386"/>
        <v/>
      </c>
      <c r="V4874" s="215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7" t="str">
        <f t="shared" si="386"/>
        <v/>
      </c>
      <c r="V4875" s="215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7" t="str">
        <f t="shared" si="386"/>
        <v/>
      </c>
      <c r="V4876" s="215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7" t="str">
        <f t="shared" si="386"/>
        <v/>
      </c>
      <c r="V4877" s="215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7" t="str">
        <f t="shared" si="386"/>
        <v/>
      </c>
      <c r="V4878" s="215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7" t="str">
        <f t="shared" si="386"/>
        <v/>
      </c>
      <c r="V4879" s="215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7" t="str">
        <f t="shared" si="386"/>
        <v/>
      </c>
      <c r="V4880" s="215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7" t="str">
        <f t="shared" si="386"/>
        <v/>
      </c>
      <c r="V4881" s="215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7" t="str">
        <f t="shared" si="386"/>
        <v/>
      </c>
      <c r="V4882" s="215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7" t="str">
        <f t="shared" si="386"/>
        <v/>
      </c>
      <c r="V4883" s="215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7" t="str">
        <f t="shared" si="386"/>
        <v/>
      </c>
      <c r="V4884" s="215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7" t="str">
        <f t="shared" si="386"/>
        <v/>
      </c>
      <c r="V4885" s="215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7" t="str">
        <f t="shared" si="386"/>
        <v/>
      </c>
      <c r="V4886" s="215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7" t="str">
        <f t="shared" si="386"/>
        <v/>
      </c>
      <c r="V4887" s="215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7" t="str">
        <f t="shared" si="386"/>
        <v/>
      </c>
      <c r="V4888" s="215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7" t="str">
        <f t="shared" si="386"/>
        <v/>
      </c>
      <c r="V4889" s="215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7" t="str">
        <f t="shared" si="386"/>
        <v/>
      </c>
      <c r="V4890" s="215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7" t="str">
        <f t="shared" si="386"/>
        <v/>
      </c>
      <c r="V4891" s="215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7" t="str">
        <f t="shared" si="386"/>
        <v/>
      </c>
      <c r="V4892" s="215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7" t="str">
        <f t="shared" si="386"/>
        <v/>
      </c>
      <c r="V4893" s="215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7" t="str">
        <f t="shared" si="386"/>
        <v/>
      </c>
      <c r="V4894" s="215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7" t="str">
        <f t="shared" si="386"/>
        <v/>
      </c>
      <c r="V4895" s="215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7" t="str">
        <f t="shared" si="386"/>
        <v/>
      </c>
      <c r="V4896" s="215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7" t="str">
        <f t="shared" si="386"/>
        <v/>
      </c>
      <c r="V4897" s="215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7" t="str">
        <f t="shared" si="386"/>
        <v/>
      </c>
      <c r="V4898" s="215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7" t="str">
        <f t="shared" si="386"/>
        <v/>
      </c>
      <c r="V4899" s="215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7" t="str">
        <f t="shared" si="386"/>
        <v/>
      </c>
      <c r="V4900" s="215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7" t="str">
        <f t="shared" si="386"/>
        <v/>
      </c>
      <c r="V4901" s="215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7" t="str">
        <f t="shared" si="386"/>
        <v/>
      </c>
      <c r="V4902" s="215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7" t="str">
        <f t="shared" si="386"/>
        <v/>
      </c>
      <c r="V4903" s="215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7" t="str">
        <f t="shared" si="386"/>
        <v/>
      </c>
      <c r="V4904" s="215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7" t="str">
        <f t="shared" si="386"/>
        <v/>
      </c>
      <c r="V4905" s="215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7" t="str">
        <f t="shared" si="386"/>
        <v/>
      </c>
      <c r="V4906" s="215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7" t="str">
        <f t="shared" si="386"/>
        <v/>
      </c>
      <c r="V4907" s="215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7" t="str">
        <f t="shared" si="386"/>
        <v/>
      </c>
      <c r="V4908" s="215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7" t="str">
        <f t="shared" si="386"/>
        <v/>
      </c>
      <c r="V4909" s="215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7" t="str">
        <f t="shared" si="386"/>
        <v/>
      </c>
      <c r="V4910" s="215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7" t="str">
        <f t="shared" si="386"/>
        <v/>
      </c>
      <c r="V4911" s="215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7" t="str">
        <f t="shared" si="386"/>
        <v/>
      </c>
      <c r="V4912" s="215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7" t="str">
        <f t="shared" si="386"/>
        <v/>
      </c>
      <c r="V4913" s="215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7" t="str">
        <f t="shared" si="386"/>
        <v/>
      </c>
      <c r="V4914" s="215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7" t="str">
        <f t="shared" si="386"/>
        <v/>
      </c>
      <c r="V4915" s="215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7" t="str">
        <f t="shared" si="386"/>
        <v/>
      </c>
      <c r="V4916" s="215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7" t="str">
        <f t="shared" si="386"/>
        <v/>
      </c>
      <c r="V4917" s="215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7" t="str">
        <f t="shared" si="386"/>
        <v/>
      </c>
      <c r="V4918" s="215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7" t="str">
        <f t="shared" si="386"/>
        <v/>
      </c>
      <c r="V4919" s="215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7" t="str">
        <f t="shared" si="386"/>
        <v/>
      </c>
      <c r="V4920" s="215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7" t="str">
        <f t="shared" si="386"/>
        <v/>
      </c>
      <c r="V4921" s="215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7" t="str">
        <f t="shared" si="386"/>
        <v/>
      </c>
      <c r="V4922" s="215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7" t="str">
        <f t="shared" si="386"/>
        <v/>
      </c>
      <c r="V4923" s="215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7" t="str">
        <f t="shared" si="386"/>
        <v/>
      </c>
      <c r="V4924" s="215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7" t="str">
        <f t="shared" si="386"/>
        <v/>
      </c>
      <c r="V4925" s="215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7" t="str">
        <f t="shared" si="386"/>
        <v/>
      </c>
      <c r="V4926" s="215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7" t="str">
        <f t="shared" si="386"/>
        <v/>
      </c>
      <c r="V4927" s="215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7" t="str">
        <f t="shared" si="386"/>
        <v/>
      </c>
      <c r="V4928" s="215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7" t="str">
        <f t="shared" si="386"/>
        <v/>
      </c>
      <c r="V4929" s="215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7" t="str">
        <f t="shared" ref="U4930:U4993" si="391">IF(OR($D4930="",$H4930=""),"",ROUND($D4930+$H4930,2))</f>
        <v/>
      </c>
      <c r="V4930" s="215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7" t="str">
        <f t="shared" si="391"/>
        <v/>
      </c>
      <c r="V4931" s="215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7" t="str">
        <f t="shared" si="391"/>
        <v/>
      </c>
      <c r="V4932" s="215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7" t="str">
        <f t="shared" si="391"/>
        <v/>
      </c>
      <c r="V4933" s="215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7" t="str">
        <f t="shared" si="391"/>
        <v/>
      </c>
      <c r="V4934" s="215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7" t="str">
        <f t="shared" si="391"/>
        <v/>
      </c>
      <c r="V4935" s="215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7" t="str">
        <f t="shared" si="391"/>
        <v/>
      </c>
      <c r="V4936" s="215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7" t="str">
        <f t="shared" si="391"/>
        <v/>
      </c>
      <c r="V4937" s="215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7" t="str">
        <f t="shared" si="391"/>
        <v/>
      </c>
      <c r="V4938" s="215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7" t="str">
        <f t="shared" si="391"/>
        <v/>
      </c>
      <c r="V4939" s="215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7" t="str">
        <f t="shared" si="391"/>
        <v/>
      </c>
      <c r="V4940" s="215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7" t="str">
        <f t="shared" si="391"/>
        <v/>
      </c>
      <c r="V4941" s="215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7" t="str">
        <f t="shared" si="391"/>
        <v/>
      </c>
      <c r="V4942" s="215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7" t="str">
        <f t="shared" si="391"/>
        <v/>
      </c>
      <c r="V4943" s="215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7" t="str">
        <f t="shared" si="391"/>
        <v/>
      </c>
      <c r="V4944" s="215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7" t="str">
        <f t="shared" si="391"/>
        <v/>
      </c>
      <c r="V4945" s="215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7" t="str">
        <f t="shared" si="391"/>
        <v/>
      </c>
      <c r="V4946" s="215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7" t="str">
        <f t="shared" si="391"/>
        <v/>
      </c>
      <c r="V4947" s="215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7" t="str">
        <f t="shared" si="391"/>
        <v/>
      </c>
      <c r="V4948" s="215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7" t="str">
        <f t="shared" si="391"/>
        <v/>
      </c>
      <c r="V4949" s="215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7" t="str">
        <f t="shared" si="391"/>
        <v/>
      </c>
      <c r="V4950" s="215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7" t="str">
        <f t="shared" si="391"/>
        <v/>
      </c>
      <c r="V4951" s="215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7" t="str">
        <f t="shared" si="391"/>
        <v/>
      </c>
      <c r="V4952" s="215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7" t="str">
        <f t="shared" si="391"/>
        <v/>
      </c>
      <c r="V4953" s="215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7" t="str">
        <f t="shared" si="391"/>
        <v/>
      </c>
      <c r="V4954" s="215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7" t="str">
        <f t="shared" si="391"/>
        <v/>
      </c>
      <c r="V4955" s="215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7" t="str">
        <f t="shared" si="391"/>
        <v/>
      </c>
      <c r="V4956" s="215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7" t="str">
        <f t="shared" si="391"/>
        <v/>
      </c>
      <c r="V4957" s="215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7" t="str">
        <f t="shared" si="391"/>
        <v/>
      </c>
      <c r="V4958" s="215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7" t="str">
        <f t="shared" si="391"/>
        <v/>
      </c>
      <c r="V4959" s="215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7" t="str">
        <f t="shared" si="391"/>
        <v/>
      </c>
      <c r="V4960" s="215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7" t="str">
        <f t="shared" si="391"/>
        <v/>
      </c>
      <c r="V4961" s="215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7" t="str">
        <f t="shared" si="391"/>
        <v/>
      </c>
      <c r="V4962" s="215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7" t="str">
        <f t="shared" si="391"/>
        <v/>
      </c>
      <c r="V4963" s="215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7" t="str">
        <f t="shared" si="391"/>
        <v/>
      </c>
      <c r="V4964" s="215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7" t="str">
        <f t="shared" si="391"/>
        <v/>
      </c>
      <c r="V4965" s="215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7" t="str">
        <f t="shared" si="391"/>
        <v/>
      </c>
      <c r="V4966" s="215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7" t="str">
        <f t="shared" si="391"/>
        <v/>
      </c>
      <c r="V4967" s="215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7" t="str">
        <f t="shared" si="391"/>
        <v/>
      </c>
      <c r="V4968" s="215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7" t="str">
        <f t="shared" si="391"/>
        <v/>
      </c>
      <c r="V4969" s="215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7" t="str">
        <f t="shared" si="391"/>
        <v/>
      </c>
      <c r="V4970" s="215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7" t="str">
        <f t="shared" si="391"/>
        <v/>
      </c>
      <c r="V4971" s="215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7" t="str">
        <f t="shared" si="391"/>
        <v/>
      </c>
      <c r="V4972" s="215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7" t="str">
        <f t="shared" si="391"/>
        <v/>
      </c>
      <c r="V4973" s="215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7" t="str">
        <f t="shared" si="391"/>
        <v/>
      </c>
      <c r="V4974" s="215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7" t="str">
        <f t="shared" si="391"/>
        <v/>
      </c>
      <c r="V4975" s="215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7" t="str">
        <f t="shared" si="391"/>
        <v/>
      </c>
      <c r="V4976" s="215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7" t="str">
        <f t="shared" si="391"/>
        <v/>
      </c>
      <c r="V4977" s="215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7" t="str">
        <f t="shared" si="391"/>
        <v/>
      </c>
      <c r="V4978" s="215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7" t="str">
        <f t="shared" si="391"/>
        <v/>
      </c>
      <c r="V4979" s="215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7" t="str">
        <f t="shared" si="391"/>
        <v/>
      </c>
      <c r="V4980" s="215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7" t="str">
        <f t="shared" si="391"/>
        <v/>
      </c>
      <c r="V4981" s="215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7" t="str">
        <f t="shared" si="391"/>
        <v/>
      </c>
      <c r="V4982" s="215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7" t="str">
        <f t="shared" si="391"/>
        <v/>
      </c>
      <c r="V4983" s="215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7" t="str">
        <f t="shared" si="391"/>
        <v/>
      </c>
      <c r="V4984" s="215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7" t="str">
        <f t="shared" si="391"/>
        <v/>
      </c>
      <c r="V4985" s="215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7" t="str">
        <f t="shared" si="391"/>
        <v/>
      </c>
      <c r="V4986" s="215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7" t="str">
        <f t="shared" si="391"/>
        <v/>
      </c>
      <c r="V4987" s="215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7" t="str">
        <f t="shared" si="391"/>
        <v/>
      </c>
      <c r="V4988" s="215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7" t="str">
        <f t="shared" si="391"/>
        <v/>
      </c>
      <c r="V4989" s="215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7" t="str">
        <f t="shared" si="391"/>
        <v/>
      </c>
      <c r="V4990" s="215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7" t="str">
        <f t="shared" si="391"/>
        <v/>
      </c>
      <c r="V4991" s="215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7" t="str">
        <f t="shared" si="391"/>
        <v/>
      </c>
      <c r="V4992" s="215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7" t="str">
        <f t="shared" si="391"/>
        <v/>
      </c>
      <c r="V4993" s="215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7" t="str">
        <f t="shared" ref="U4994:U5001" si="396">IF(OR($D4994="",$H4994=""),"",ROUND($D4994+$H4994,2))</f>
        <v/>
      </c>
      <c r="V4994" s="215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7" t="str">
        <f t="shared" si="396"/>
        <v/>
      </c>
      <c r="V4995" s="215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7" t="str">
        <f t="shared" si="396"/>
        <v/>
      </c>
      <c r="V4996" s="215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7" t="str">
        <f t="shared" si="396"/>
        <v/>
      </c>
      <c r="V4997" s="215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7" t="str">
        <f t="shared" si="396"/>
        <v/>
      </c>
      <c r="V4998" s="215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7" t="str">
        <f t="shared" si="396"/>
        <v/>
      </c>
      <c r="V4999" s="215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7" t="str">
        <f t="shared" si="396"/>
        <v/>
      </c>
      <c r="V5000" s="215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7" t="str">
        <f t="shared" si="396"/>
        <v/>
      </c>
      <c r="V5001" s="215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88" priority="1" stopIfTrue="1">
      <formula>AND(OR($A2&lt;&gt;"",$B2&lt;&gt;"",$D2&lt;&gt;"",$G2&lt;&gt;""),$L2="")</formula>
    </cfRule>
    <cfRule type="expression" dxfId="87" priority="2">
      <formula>$L2="Nao"</formula>
    </cfRule>
  </conditionalFormatting>
  <conditionalFormatting sqref="S3:S9">
    <cfRule type="expression" dxfId="86" priority="3" stopIfTrue="1">
      <formula>N($S3)&lt;&gt;0</formula>
    </cfRule>
  </conditionalFormatting>
  <conditionalFormatting sqref="S12:S18">
    <cfRule type="expression" dxfId="8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O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  <col min="14" max="14" width="34.6328125" customWidth="1"/>
    <col min="15" max="15" width="0" hidden="1" customWidth="1"/>
  </cols>
  <sheetData>
    <row r="1" spans="1:15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162" t="s">
        <v>82</v>
      </c>
      <c r="N1" s="482" t="s">
        <v>742</v>
      </c>
      <c r="O1" s="486" t="s">
        <v>743</v>
      </c>
    </row>
    <row r="2" spans="1:15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OR(($O2)="",($O2)&gt;(MIN(MATCH($C2,{"C0","C1","C2","C3","C4"},0)-1,COUNT(parametros!$F$2:$F$6)-1)),NOT(ISNUMBER(INDEX(parametros!$F$2:$F$6,(MIN(MATCH($C2,{"C0","C1","C2","C3","C4"},0)-1,COUNT(parametros!$F$2:$F$6)-1))+1))),NOT(ISNUMBER(INDEX(parametros!$F$2:$F$6,($O2)+1)))),"",INDEX(parametros!$F$2:$F$6,(MIN(MATCH($C2,{"C0","C1","C2","C3","C4"},0)-1,COUNT(parametros!$F$2:$F$6)-1))+1)/INDEX(parametros!$F$2:$F$6,($O2)+1))),"")</f>
        <v/>
      </c>
      <c r="J2" s="107" t="str">
        <f t="shared" ref="J2:J33" si="1">IF(OR(L2="",F2=""),"",IF(UPPER(H2)="SIM",IF(ISNUMBER(I2),ROUND(L2*ROUND(F2*I2,2),2),""),ROUND(L2*F2,2)))</f>
        <v/>
      </c>
      <c r="K2" s="105"/>
      <c r="L2" s="85" t="str">
        <f t="shared" ref="L2:L33" si="2">IF(OR(A2="",C2="",D2="",NOT(ISNUMBER(E2))),"",IF(LEFT(UPPER(D2),3)="ACR",ROUND(ABS(E2),2),IF(OR(LEFT(UPPER(D2),4)="SUPR",LEFT(UPPER(D2),4)="DECR"),ROUND(-ABS(E2),2),"")))</f>
        <v/>
      </c>
      <c r="M2" s="483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ITEM_DUPLICADO",IF(AND(ISNUMBER(SEARCH("NOVO",D2)),COUNTIFS($A$2:$A$200,A2,$D$2:$D$200,"*novo*")&gt;1),"ALERTA: NOVO_ITEM_COM_MAIS_DE_UMA_INCLUSAO",IF(OR(C2="",C2="Fora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item.",IF(AND(ISNUMBER(SEARCH("NOVO",D2)),OR(N2="",ISERROR(MATCH(N2,{"C0","C1","C2","C3","C4"},0)))),"ALERTA: BASE_VU_OBRIGATORIA",IF(AND(NOT(ISNUMBER(SEARCH("NOVO",D2))),N2&lt;&gt;""),"ALERTA: BASE_VU_NAO_APLICAVEL",IF(AND(UPPER(H2)="SIM",NOT(ISNUMBER(I2))),"ALERTA: BASE_VU_INVALIDA_OU_POSTERIOR_AO_FATOR_ALVO","OK")))))))))))</f>
        <v/>
      </c>
      <c r="N2" s="484"/>
      <c r="O2" s="487" t="str">
        <f>IFERROR(IF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1,IF(COUNTIFS($A$2:$A$200,$A2,$D$2:$D$200,"*novo*",$N$2:$N$200,"C4")&gt;0,4,IF(COUNTIFS($A$2:$A$200,$A2,$D$2:$D$200,"*novo*",$N$2:$N$200,"C3")&gt;0,3,IF(COUNTIFS($A$2:$A$200,$A2,$D$2:$D$200,"*novo*",$N$2:$N$200,"C2")&gt;0,2,IF(COUNTIFS($A$2:$A$200,$A2,$D$2:$D$200,"*novo*",$N$2:$N$200,"C1")&gt;0,1,IF(COUNTIFS($A$2:$A$200,$A2,$D$2:$D$200,"*novo*",$N$2:$N$200,"C0")&gt;0,0,""))))),IF(AND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0,INDEX(posicao_contratual!$Y$2:$Y$200,MATCH($A2,posicao_contratual!$A$2:$A$200,0))=0),0,"")),"")</f>
        <v/>
      </c>
    </row>
    <row r="3" spans="1:15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OR(($O3)="",($O3)&gt;(MIN(MATCH($C3,{"C0","C1","C2","C3","C4"},0)-1,COUNT(parametros!$F$2:$F$6)-1)),NOT(ISNUMBER(INDEX(parametros!$F$2:$F$6,(MIN(MATCH($C3,{"C0","C1","C2","C3","C4"},0)-1,COUNT(parametros!$F$2:$F$6)-1))+1))),NOT(ISNUMBER(INDEX(parametros!$F$2:$F$6,($O3)+1)))),"",INDEX(parametros!$F$2:$F$6,(MIN(MATCH($C3,{"C0","C1","C2","C3","C4"},0)-1,COUNT(parametros!$F$2:$F$6)-1))+1)/INDEX(parametros!$F$2:$F$6,($O3)+1))),"")</f>
        <v/>
      </c>
      <c r="J3" s="107" t="str">
        <f t="shared" si="1"/>
        <v/>
      </c>
      <c r="K3" s="105"/>
      <c r="L3" s="85" t="str">
        <f t="shared" si="2"/>
        <v/>
      </c>
      <c r="M3" s="483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ITEM_DUPLICADO",IF(AND(ISNUMBER(SEARCH("NOVO",D3)),COUNTIFS($A$2:$A$200,A3,$D$2:$D$200,"*novo*")&gt;1),"ALERTA: NOVO_ITEM_COM_MAIS_DE_UMA_INCLUSAO",IF(OR(C3="",C3="Fora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item.",IF(AND(ISNUMBER(SEARCH("NOVO",D3)),OR(N3="",ISERROR(MATCH(N3,{"C0","C1","C2","C3","C4"},0)))),"ALERTA: BASE_VU_OBRIGATORIA",IF(AND(NOT(ISNUMBER(SEARCH("NOVO",D3))),N3&lt;&gt;""),"ALERTA: BASE_VU_NAO_APLICAVEL",IF(AND(UPPER(H3)="SIM",NOT(ISNUMBER(I3))),"ALERTA: BASE_VU_INVALIDA_OU_POSTERIOR_AO_FATOR_ALVO","OK")))))))))))</f>
        <v/>
      </c>
      <c r="N3" s="485"/>
      <c r="O3" s="487" t="str">
        <f>IFERROR(IF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1,IF(COUNTIFS($A$2:$A$200,$A3,$D$2:$D$200,"*novo*",$N$2:$N$200,"C4")&gt;0,4,IF(COUNTIFS($A$2:$A$200,$A3,$D$2:$D$200,"*novo*",$N$2:$N$200,"C3")&gt;0,3,IF(COUNTIFS($A$2:$A$200,$A3,$D$2:$D$200,"*novo*",$N$2:$N$200,"C2")&gt;0,2,IF(COUNTIFS($A$2:$A$200,$A3,$D$2:$D$200,"*novo*",$N$2:$N$200,"C1")&gt;0,1,IF(COUNTIFS($A$2:$A$200,$A3,$D$2:$D$200,"*novo*",$N$2:$N$200,"C0")&gt;0,0,""))))),IF(AND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0,INDEX(posicao_contratual!$Y$2:$Y$200,MATCH($A3,posicao_contratual!$A$2:$A$200,0))=0),0,"")),"")</f>
        <v/>
      </c>
    </row>
    <row r="4" spans="1:15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OR(($O4)="",($O4)&gt;(MIN(MATCH($C4,{"C0","C1","C2","C3","C4"},0)-1,COUNT(parametros!$F$2:$F$6)-1)),NOT(ISNUMBER(INDEX(parametros!$F$2:$F$6,(MIN(MATCH($C4,{"C0","C1","C2","C3","C4"},0)-1,COUNT(parametros!$F$2:$F$6)-1))+1))),NOT(ISNUMBER(INDEX(parametros!$F$2:$F$6,($O4)+1)))),"",INDEX(parametros!$F$2:$F$6,(MIN(MATCH($C4,{"C0","C1","C2","C3","C4"},0)-1,COUNT(parametros!$F$2:$F$6)-1))+1)/INDEX(parametros!$F$2:$F$6,($O4)+1))),"")</f>
        <v/>
      </c>
      <c r="J4" s="107" t="str">
        <f t="shared" si="1"/>
        <v/>
      </c>
      <c r="K4" s="105"/>
      <c r="L4" s="85" t="str">
        <f t="shared" si="2"/>
        <v/>
      </c>
      <c r="M4" s="483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ITEM_DUPLICADO",IF(AND(ISNUMBER(SEARCH("NOVO",D4)),COUNTIFS($A$2:$A$200,A4,$D$2:$D$200,"*novo*")&gt;1),"ALERTA: NOVO_ITEM_COM_MAIS_DE_UMA_INCLUSAO",IF(OR(C4="",C4="Fora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item.",IF(AND(ISNUMBER(SEARCH("NOVO",D4)),OR(N4="",ISERROR(MATCH(N4,{"C0","C1","C2","C3","C4"},0)))),"ALERTA: BASE_VU_OBRIGATORIA",IF(AND(NOT(ISNUMBER(SEARCH("NOVO",D4))),N4&lt;&gt;""),"ALERTA: BASE_VU_NAO_APLICAVEL",IF(AND(UPPER(H4)="SIM",NOT(ISNUMBER(I4))),"ALERTA: BASE_VU_INVALIDA_OU_POSTERIOR_AO_FATOR_ALVO","OK")))))))))))</f>
        <v/>
      </c>
      <c r="N4" s="485"/>
      <c r="O4" s="487" t="str">
        <f>IFERROR(IF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1,IF(COUNTIFS($A$2:$A$200,$A4,$D$2:$D$200,"*novo*",$N$2:$N$200,"C4")&gt;0,4,IF(COUNTIFS($A$2:$A$200,$A4,$D$2:$D$200,"*novo*",$N$2:$N$200,"C3")&gt;0,3,IF(COUNTIFS($A$2:$A$200,$A4,$D$2:$D$200,"*novo*",$N$2:$N$200,"C2")&gt;0,2,IF(COUNTIFS($A$2:$A$200,$A4,$D$2:$D$200,"*novo*",$N$2:$N$200,"C1")&gt;0,1,IF(COUNTIFS($A$2:$A$200,$A4,$D$2:$D$200,"*novo*",$N$2:$N$200,"C0")&gt;0,0,""))))),IF(AND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0,INDEX(posicao_contratual!$Y$2:$Y$200,MATCH($A4,posicao_contratual!$A$2:$A$200,0))=0),0,"")),"")</f>
        <v/>
      </c>
    </row>
    <row r="5" spans="1:15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OR(($O5)="",($O5)&gt;(MIN(MATCH($C5,{"C0","C1","C2","C3","C4"},0)-1,COUNT(parametros!$F$2:$F$6)-1)),NOT(ISNUMBER(INDEX(parametros!$F$2:$F$6,(MIN(MATCH($C5,{"C0","C1","C2","C3","C4"},0)-1,COUNT(parametros!$F$2:$F$6)-1))+1))),NOT(ISNUMBER(INDEX(parametros!$F$2:$F$6,($O5)+1)))),"",INDEX(parametros!$F$2:$F$6,(MIN(MATCH($C5,{"C0","C1","C2","C3","C4"},0)-1,COUNT(parametros!$F$2:$F$6)-1))+1)/INDEX(parametros!$F$2:$F$6,($O5)+1))),"")</f>
        <v/>
      </c>
      <c r="J5" s="107" t="str">
        <f t="shared" si="1"/>
        <v/>
      </c>
      <c r="K5" s="105"/>
      <c r="L5" s="85" t="str">
        <f t="shared" si="2"/>
        <v/>
      </c>
      <c r="M5" s="483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ITEM_DUPLICADO",IF(AND(ISNUMBER(SEARCH("NOVO",D5)),COUNTIFS($A$2:$A$200,A5,$D$2:$D$200,"*novo*")&gt;1),"ALERTA: NOVO_ITEM_COM_MAIS_DE_UMA_INCLUSAO",IF(OR(C5="",C5="Fora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item.",IF(AND(ISNUMBER(SEARCH("NOVO",D5)),OR(N5="",ISERROR(MATCH(N5,{"C0","C1","C2","C3","C4"},0)))),"ALERTA: BASE_VU_OBRIGATORIA",IF(AND(NOT(ISNUMBER(SEARCH("NOVO",D5))),N5&lt;&gt;""),"ALERTA: BASE_VU_NAO_APLICAVEL",IF(AND(UPPER(H5)="SIM",NOT(ISNUMBER(I5))),"ALERTA: BASE_VU_INVALIDA_OU_POSTERIOR_AO_FATOR_ALVO","OK")))))))))))</f>
        <v/>
      </c>
      <c r="N5" s="485"/>
      <c r="O5" s="487" t="str">
        <f>IFERROR(IF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1,IF(COUNTIFS($A$2:$A$200,$A5,$D$2:$D$200,"*novo*",$N$2:$N$200,"C4")&gt;0,4,IF(COUNTIFS($A$2:$A$200,$A5,$D$2:$D$200,"*novo*",$N$2:$N$200,"C3")&gt;0,3,IF(COUNTIFS($A$2:$A$200,$A5,$D$2:$D$200,"*novo*",$N$2:$N$200,"C2")&gt;0,2,IF(COUNTIFS($A$2:$A$200,$A5,$D$2:$D$200,"*novo*",$N$2:$N$200,"C1")&gt;0,1,IF(COUNTIFS($A$2:$A$200,$A5,$D$2:$D$200,"*novo*",$N$2:$N$200,"C0")&gt;0,0,""))))),IF(AND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0,INDEX(posicao_contratual!$Y$2:$Y$200,MATCH($A5,posicao_contratual!$A$2:$A$200,0))=0),0,"")),"")</f>
        <v/>
      </c>
    </row>
    <row r="6" spans="1:15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OR(($O6)="",($O6)&gt;(MIN(MATCH($C6,{"C0","C1","C2","C3","C4"},0)-1,COUNT(parametros!$F$2:$F$6)-1)),NOT(ISNUMBER(INDEX(parametros!$F$2:$F$6,(MIN(MATCH($C6,{"C0","C1","C2","C3","C4"},0)-1,COUNT(parametros!$F$2:$F$6)-1))+1))),NOT(ISNUMBER(INDEX(parametros!$F$2:$F$6,($O6)+1)))),"",INDEX(parametros!$F$2:$F$6,(MIN(MATCH($C6,{"C0","C1","C2","C3","C4"},0)-1,COUNT(parametros!$F$2:$F$6)-1))+1)/INDEX(parametros!$F$2:$F$6,($O6)+1))),"")</f>
        <v/>
      </c>
      <c r="J6" s="107" t="str">
        <f t="shared" si="1"/>
        <v/>
      </c>
      <c r="K6" s="105"/>
      <c r="L6" s="85" t="str">
        <f t="shared" si="2"/>
        <v/>
      </c>
      <c r="M6" s="483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ITEM_DUPLICADO",IF(AND(ISNUMBER(SEARCH("NOVO",D6)),COUNTIFS($A$2:$A$200,A6,$D$2:$D$200,"*novo*")&gt;1),"ALERTA: NOVO_ITEM_COM_MAIS_DE_UMA_INCLUSAO",IF(OR(C6="",C6="Fora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item.",IF(AND(ISNUMBER(SEARCH("NOVO",D6)),OR(N6="",ISERROR(MATCH(N6,{"C0","C1","C2","C3","C4"},0)))),"ALERTA: BASE_VU_OBRIGATORIA",IF(AND(NOT(ISNUMBER(SEARCH("NOVO",D6))),N6&lt;&gt;""),"ALERTA: BASE_VU_NAO_APLICAVEL",IF(AND(UPPER(H6)="SIM",NOT(ISNUMBER(I6))),"ALERTA: BASE_VU_INVALIDA_OU_POSTERIOR_AO_FATOR_ALVO","OK")))))))))))</f>
        <v/>
      </c>
      <c r="N6" s="485"/>
      <c r="O6" s="487" t="str">
        <f>IFERROR(IF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1,IF(COUNTIFS($A$2:$A$200,$A6,$D$2:$D$200,"*novo*",$N$2:$N$200,"C4")&gt;0,4,IF(COUNTIFS($A$2:$A$200,$A6,$D$2:$D$200,"*novo*",$N$2:$N$200,"C3")&gt;0,3,IF(COUNTIFS($A$2:$A$200,$A6,$D$2:$D$200,"*novo*",$N$2:$N$200,"C2")&gt;0,2,IF(COUNTIFS($A$2:$A$200,$A6,$D$2:$D$200,"*novo*",$N$2:$N$200,"C1")&gt;0,1,IF(COUNTIFS($A$2:$A$200,$A6,$D$2:$D$200,"*novo*",$N$2:$N$200,"C0")&gt;0,0,""))))),IF(AND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0,INDEX(posicao_contratual!$Y$2:$Y$200,MATCH($A6,posicao_contratual!$A$2:$A$200,0))=0),0,"")),"")</f>
        <v/>
      </c>
    </row>
    <row r="7" spans="1:15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OR(($O7)="",($O7)&gt;(MIN(MATCH($C7,{"C0","C1","C2","C3","C4"},0)-1,COUNT(parametros!$F$2:$F$6)-1)),NOT(ISNUMBER(INDEX(parametros!$F$2:$F$6,(MIN(MATCH($C7,{"C0","C1","C2","C3","C4"},0)-1,COUNT(parametros!$F$2:$F$6)-1))+1))),NOT(ISNUMBER(INDEX(parametros!$F$2:$F$6,($O7)+1)))),"",INDEX(parametros!$F$2:$F$6,(MIN(MATCH($C7,{"C0","C1","C2","C3","C4"},0)-1,COUNT(parametros!$F$2:$F$6)-1))+1)/INDEX(parametros!$F$2:$F$6,($O7)+1))),"")</f>
        <v/>
      </c>
      <c r="J7" s="107" t="str">
        <f t="shared" si="1"/>
        <v/>
      </c>
      <c r="K7" s="105"/>
      <c r="L7" s="85" t="str">
        <f t="shared" si="2"/>
        <v/>
      </c>
      <c r="M7" s="483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ITEM_DUPLICADO",IF(AND(ISNUMBER(SEARCH("NOVO",D7)),COUNTIFS($A$2:$A$200,A7,$D$2:$D$200,"*novo*")&gt;1),"ALERTA: NOVO_ITEM_COM_MAIS_DE_UMA_INCLUSAO",IF(OR(C7="",C7="Fora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item.",IF(AND(ISNUMBER(SEARCH("NOVO",D7)),OR(N7="",ISERROR(MATCH(N7,{"C0","C1","C2","C3","C4"},0)))),"ALERTA: BASE_VU_OBRIGATORIA",IF(AND(NOT(ISNUMBER(SEARCH("NOVO",D7))),N7&lt;&gt;""),"ALERTA: BASE_VU_NAO_APLICAVEL",IF(AND(UPPER(H7)="SIM",NOT(ISNUMBER(I7))),"ALERTA: BASE_VU_INVALIDA_OU_POSTERIOR_AO_FATOR_ALVO","OK")))))))))))</f>
        <v/>
      </c>
      <c r="N7" s="485"/>
      <c r="O7" s="487" t="str">
        <f>IFERROR(IF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1,IF(COUNTIFS($A$2:$A$200,$A7,$D$2:$D$200,"*novo*",$N$2:$N$200,"C4")&gt;0,4,IF(COUNTIFS($A$2:$A$200,$A7,$D$2:$D$200,"*novo*",$N$2:$N$200,"C3")&gt;0,3,IF(COUNTIFS($A$2:$A$200,$A7,$D$2:$D$200,"*novo*",$N$2:$N$200,"C2")&gt;0,2,IF(COUNTIFS($A$2:$A$200,$A7,$D$2:$D$200,"*novo*",$N$2:$N$200,"C1")&gt;0,1,IF(COUNTIFS($A$2:$A$200,$A7,$D$2:$D$200,"*novo*",$N$2:$N$200,"C0")&gt;0,0,""))))),IF(AND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0,INDEX(posicao_contratual!$Y$2:$Y$200,MATCH($A7,posicao_contratual!$A$2:$A$200,0))=0),0,"")),"")</f>
        <v/>
      </c>
    </row>
    <row r="8" spans="1:15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OR(($O8)="",($O8)&gt;(MIN(MATCH($C8,{"C0","C1","C2","C3","C4"},0)-1,COUNT(parametros!$F$2:$F$6)-1)),NOT(ISNUMBER(INDEX(parametros!$F$2:$F$6,(MIN(MATCH($C8,{"C0","C1","C2","C3","C4"},0)-1,COUNT(parametros!$F$2:$F$6)-1))+1))),NOT(ISNUMBER(INDEX(parametros!$F$2:$F$6,($O8)+1)))),"",INDEX(parametros!$F$2:$F$6,(MIN(MATCH($C8,{"C0","C1","C2","C3","C4"},0)-1,COUNT(parametros!$F$2:$F$6)-1))+1)/INDEX(parametros!$F$2:$F$6,($O8)+1))),"")</f>
        <v/>
      </c>
      <c r="J8" s="107" t="str">
        <f t="shared" si="1"/>
        <v/>
      </c>
      <c r="K8" s="105"/>
      <c r="L8" s="85" t="str">
        <f t="shared" si="2"/>
        <v/>
      </c>
      <c r="M8" s="483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ITEM_DUPLICADO",IF(AND(ISNUMBER(SEARCH("NOVO",D8)),COUNTIFS($A$2:$A$200,A8,$D$2:$D$200,"*novo*")&gt;1),"ALERTA: NOVO_ITEM_COM_MAIS_DE_UMA_INCLUSAO",IF(OR(C8="",C8="Fora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item.",IF(AND(ISNUMBER(SEARCH("NOVO",D8)),OR(N8="",ISERROR(MATCH(N8,{"C0","C1","C2","C3","C4"},0)))),"ALERTA: BASE_VU_OBRIGATORIA",IF(AND(NOT(ISNUMBER(SEARCH("NOVO",D8))),N8&lt;&gt;""),"ALERTA: BASE_VU_NAO_APLICAVEL",IF(AND(UPPER(H8)="SIM",NOT(ISNUMBER(I8))),"ALERTA: BASE_VU_INVALIDA_OU_POSTERIOR_AO_FATOR_ALVO","OK")))))))))))</f>
        <v/>
      </c>
      <c r="N8" s="485"/>
      <c r="O8" s="487" t="str">
        <f>IFERROR(IF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1,IF(COUNTIFS($A$2:$A$200,$A8,$D$2:$D$200,"*novo*",$N$2:$N$200,"C4")&gt;0,4,IF(COUNTIFS($A$2:$A$200,$A8,$D$2:$D$200,"*novo*",$N$2:$N$200,"C3")&gt;0,3,IF(COUNTIFS($A$2:$A$200,$A8,$D$2:$D$200,"*novo*",$N$2:$N$200,"C2")&gt;0,2,IF(COUNTIFS($A$2:$A$200,$A8,$D$2:$D$200,"*novo*",$N$2:$N$200,"C1")&gt;0,1,IF(COUNTIFS($A$2:$A$200,$A8,$D$2:$D$200,"*novo*",$N$2:$N$200,"C0")&gt;0,0,""))))),IF(AND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0,INDEX(posicao_contratual!$Y$2:$Y$200,MATCH($A8,posicao_contratual!$A$2:$A$200,0))=0),0,"")),"")</f>
        <v/>
      </c>
    </row>
    <row r="9" spans="1:15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OR(($O9)="",($O9)&gt;(MIN(MATCH($C9,{"C0","C1","C2","C3","C4"},0)-1,COUNT(parametros!$F$2:$F$6)-1)),NOT(ISNUMBER(INDEX(parametros!$F$2:$F$6,(MIN(MATCH($C9,{"C0","C1","C2","C3","C4"},0)-1,COUNT(parametros!$F$2:$F$6)-1))+1))),NOT(ISNUMBER(INDEX(parametros!$F$2:$F$6,($O9)+1)))),"",INDEX(parametros!$F$2:$F$6,(MIN(MATCH($C9,{"C0","C1","C2","C3","C4"},0)-1,COUNT(parametros!$F$2:$F$6)-1))+1)/INDEX(parametros!$F$2:$F$6,($O9)+1))),"")</f>
        <v/>
      </c>
      <c r="J9" s="107" t="str">
        <f t="shared" si="1"/>
        <v/>
      </c>
      <c r="K9" s="105"/>
      <c r="L9" s="85" t="str">
        <f t="shared" si="2"/>
        <v/>
      </c>
      <c r="M9" s="483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ITEM_DUPLICADO",IF(AND(ISNUMBER(SEARCH("NOVO",D9)),COUNTIFS($A$2:$A$200,A9,$D$2:$D$200,"*novo*")&gt;1),"ALERTA: NOVO_ITEM_COM_MAIS_DE_UMA_INCLUSAO",IF(OR(C9="",C9="Fora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item.",IF(AND(ISNUMBER(SEARCH("NOVO",D9)),OR(N9="",ISERROR(MATCH(N9,{"C0","C1","C2","C3","C4"},0)))),"ALERTA: BASE_VU_OBRIGATORIA",IF(AND(NOT(ISNUMBER(SEARCH("NOVO",D9))),N9&lt;&gt;""),"ALERTA: BASE_VU_NAO_APLICAVEL",IF(AND(UPPER(H9)="SIM",NOT(ISNUMBER(I9))),"ALERTA: BASE_VU_INVALIDA_OU_POSTERIOR_AO_FATOR_ALVO","OK")))))))))))</f>
        <v/>
      </c>
      <c r="N9" s="485"/>
      <c r="O9" s="487" t="str">
        <f>IFERROR(IF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1,IF(COUNTIFS($A$2:$A$200,$A9,$D$2:$D$200,"*novo*",$N$2:$N$200,"C4")&gt;0,4,IF(COUNTIFS($A$2:$A$200,$A9,$D$2:$D$200,"*novo*",$N$2:$N$200,"C3")&gt;0,3,IF(COUNTIFS($A$2:$A$200,$A9,$D$2:$D$200,"*novo*",$N$2:$N$200,"C2")&gt;0,2,IF(COUNTIFS($A$2:$A$200,$A9,$D$2:$D$200,"*novo*",$N$2:$N$200,"C1")&gt;0,1,IF(COUNTIFS($A$2:$A$200,$A9,$D$2:$D$200,"*novo*",$N$2:$N$200,"C0")&gt;0,0,""))))),IF(AND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0,INDEX(posicao_contratual!$Y$2:$Y$200,MATCH($A9,posicao_contratual!$A$2:$A$200,0))=0),0,"")),"")</f>
        <v/>
      </c>
    </row>
    <row r="10" spans="1:15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OR(($O10)="",($O10)&gt;(MIN(MATCH($C10,{"C0","C1","C2","C3","C4"},0)-1,COUNT(parametros!$F$2:$F$6)-1)),NOT(ISNUMBER(INDEX(parametros!$F$2:$F$6,(MIN(MATCH($C10,{"C0","C1","C2","C3","C4"},0)-1,COUNT(parametros!$F$2:$F$6)-1))+1))),NOT(ISNUMBER(INDEX(parametros!$F$2:$F$6,($O10)+1)))),"",INDEX(parametros!$F$2:$F$6,(MIN(MATCH($C10,{"C0","C1","C2","C3","C4"},0)-1,COUNT(parametros!$F$2:$F$6)-1))+1)/INDEX(parametros!$F$2:$F$6,($O10)+1))),"")</f>
        <v/>
      </c>
      <c r="J10" s="107" t="str">
        <f t="shared" si="1"/>
        <v/>
      </c>
      <c r="K10" s="105"/>
      <c r="L10" s="85" t="str">
        <f t="shared" si="2"/>
        <v/>
      </c>
      <c r="M10" s="483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ITEM_DUPLICADO",IF(AND(ISNUMBER(SEARCH("NOVO",D10)),COUNTIFS($A$2:$A$200,A10,$D$2:$D$200,"*novo*")&gt;1),"ALERTA: NOVO_ITEM_COM_MAIS_DE_UMA_INCLUSAO",IF(OR(C10="",C10="Fora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item.",IF(AND(ISNUMBER(SEARCH("NOVO",D10)),OR(N10="",ISERROR(MATCH(N10,{"C0","C1","C2","C3","C4"},0)))),"ALERTA: BASE_VU_OBRIGATORIA",IF(AND(NOT(ISNUMBER(SEARCH("NOVO",D10))),N10&lt;&gt;""),"ALERTA: BASE_VU_NAO_APLICAVEL",IF(AND(UPPER(H10)="SIM",NOT(ISNUMBER(I10))),"ALERTA: BASE_VU_INVALIDA_OU_POSTERIOR_AO_FATOR_ALVO","OK")))))))))))</f>
        <v/>
      </c>
      <c r="N10" s="485"/>
      <c r="O10" s="487" t="str">
        <f>IFERROR(IF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1,IF(COUNTIFS($A$2:$A$200,$A10,$D$2:$D$200,"*novo*",$N$2:$N$200,"C4")&gt;0,4,IF(COUNTIFS($A$2:$A$200,$A10,$D$2:$D$200,"*novo*",$N$2:$N$200,"C3")&gt;0,3,IF(COUNTIFS($A$2:$A$200,$A10,$D$2:$D$200,"*novo*",$N$2:$N$200,"C2")&gt;0,2,IF(COUNTIFS($A$2:$A$200,$A10,$D$2:$D$200,"*novo*",$N$2:$N$200,"C1")&gt;0,1,IF(COUNTIFS($A$2:$A$200,$A10,$D$2:$D$200,"*novo*",$N$2:$N$200,"C0")&gt;0,0,""))))),IF(AND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0,INDEX(posicao_contratual!$Y$2:$Y$200,MATCH($A10,posicao_contratual!$A$2:$A$200,0))=0),0,"")),"")</f>
        <v/>
      </c>
    </row>
    <row r="11" spans="1:15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OR(($O11)="",($O11)&gt;(MIN(MATCH($C11,{"C0","C1","C2","C3","C4"},0)-1,COUNT(parametros!$F$2:$F$6)-1)),NOT(ISNUMBER(INDEX(parametros!$F$2:$F$6,(MIN(MATCH($C11,{"C0","C1","C2","C3","C4"},0)-1,COUNT(parametros!$F$2:$F$6)-1))+1))),NOT(ISNUMBER(INDEX(parametros!$F$2:$F$6,($O11)+1)))),"",INDEX(parametros!$F$2:$F$6,(MIN(MATCH($C11,{"C0","C1","C2","C3","C4"},0)-1,COUNT(parametros!$F$2:$F$6)-1))+1)/INDEX(parametros!$F$2:$F$6,($O11)+1))),"")</f>
        <v/>
      </c>
      <c r="J11" s="107" t="str">
        <f t="shared" si="1"/>
        <v/>
      </c>
      <c r="K11" s="105"/>
      <c r="L11" s="85" t="str">
        <f t="shared" si="2"/>
        <v/>
      </c>
      <c r="M11" s="483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ITEM_DUPLICADO",IF(AND(ISNUMBER(SEARCH("NOVO",D11)),COUNTIFS($A$2:$A$200,A11,$D$2:$D$200,"*novo*")&gt;1),"ALERTA: NOVO_ITEM_COM_MAIS_DE_UMA_INCLUSAO",IF(OR(C11="",C11="Fora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item.",IF(AND(ISNUMBER(SEARCH("NOVO",D11)),OR(N11="",ISERROR(MATCH(N11,{"C0","C1","C2","C3","C4"},0)))),"ALERTA: BASE_VU_OBRIGATORIA",IF(AND(NOT(ISNUMBER(SEARCH("NOVO",D11))),N11&lt;&gt;""),"ALERTA: BASE_VU_NAO_APLICAVEL",IF(AND(UPPER(H11)="SIM",NOT(ISNUMBER(I11))),"ALERTA: BASE_VU_INVALIDA_OU_POSTERIOR_AO_FATOR_ALVO","OK")))))))))))</f>
        <v/>
      </c>
      <c r="N11" s="485"/>
      <c r="O11" s="487" t="str">
        <f>IFERROR(IF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1,IF(COUNTIFS($A$2:$A$200,$A11,$D$2:$D$200,"*novo*",$N$2:$N$200,"C4")&gt;0,4,IF(COUNTIFS($A$2:$A$200,$A11,$D$2:$D$200,"*novo*",$N$2:$N$200,"C3")&gt;0,3,IF(COUNTIFS($A$2:$A$200,$A11,$D$2:$D$200,"*novo*",$N$2:$N$200,"C2")&gt;0,2,IF(COUNTIFS($A$2:$A$200,$A11,$D$2:$D$200,"*novo*",$N$2:$N$200,"C1")&gt;0,1,IF(COUNTIFS($A$2:$A$200,$A11,$D$2:$D$200,"*novo*",$N$2:$N$200,"C0")&gt;0,0,""))))),IF(AND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0,INDEX(posicao_contratual!$Y$2:$Y$200,MATCH($A11,posicao_contratual!$A$2:$A$200,0))=0),0,"")),"")</f>
        <v/>
      </c>
    </row>
    <row r="12" spans="1:15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OR(($O12)="",($O12)&gt;(MIN(MATCH($C12,{"C0","C1","C2","C3","C4"},0)-1,COUNT(parametros!$F$2:$F$6)-1)),NOT(ISNUMBER(INDEX(parametros!$F$2:$F$6,(MIN(MATCH($C12,{"C0","C1","C2","C3","C4"},0)-1,COUNT(parametros!$F$2:$F$6)-1))+1))),NOT(ISNUMBER(INDEX(parametros!$F$2:$F$6,($O12)+1)))),"",INDEX(parametros!$F$2:$F$6,(MIN(MATCH($C12,{"C0","C1","C2","C3","C4"},0)-1,COUNT(parametros!$F$2:$F$6)-1))+1)/INDEX(parametros!$F$2:$F$6,($O12)+1))),"")</f>
        <v/>
      </c>
      <c r="J12" s="107" t="str">
        <f t="shared" si="1"/>
        <v/>
      </c>
      <c r="K12" s="105"/>
      <c r="L12" s="85" t="str">
        <f t="shared" si="2"/>
        <v/>
      </c>
      <c r="M12" s="483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ITEM_DUPLICADO",IF(AND(ISNUMBER(SEARCH("NOVO",D12)),COUNTIFS($A$2:$A$200,A12,$D$2:$D$200,"*novo*")&gt;1),"ALERTA: NOVO_ITEM_COM_MAIS_DE_UMA_INCLUSAO",IF(OR(C12="",C12="Fora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item.",IF(AND(ISNUMBER(SEARCH("NOVO",D12)),OR(N12="",ISERROR(MATCH(N12,{"C0","C1","C2","C3","C4"},0)))),"ALERTA: BASE_VU_OBRIGATORIA",IF(AND(NOT(ISNUMBER(SEARCH("NOVO",D12))),N12&lt;&gt;""),"ALERTA: BASE_VU_NAO_APLICAVEL",IF(AND(UPPER(H12)="SIM",NOT(ISNUMBER(I12))),"ALERTA: BASE_VU_INVALIDA_OU_POSTERIOR_AO_FATOR_ALVO","OK")))))))))))</f>
        <v/>
      </c>
      <c r="N12" s="485"/>
      <c r="O12" s="487" t="str">
        <f>IFERROR(IF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1,IF(COUNTIFS($A$2:$A$200,$A12,$D$2:$D$200,"*novo*",$N$2:$N$200,"C4")&gt;0,4,IF(COUNTIFS($A$2:$A$200,$A12,$D$2:$D$200,"*novo*",$N$2:$N$200,"C3")&gt;0,3,IF(COUNTIFS($A$2:$A$200,$A12,$D$2:$D$200,"*novo*",$N$2:$N$200,"C2")&gt;0,2,IF(COUNTIFS($A$2:$A$200,$A12,$D$2:$D$200,"*novo*",$N$2:$N$200,"C1")&gt;0,1,IF(COUNTIFS($A$2:$A$200,$A12,$D$2:$D$200,"*novo*",$N$2:$N$200,"C0")&gt;0,0,""))))),IF(AND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0,INDEX(posicao_contratual!$Y$2:$Y$200,MATCH($A12,posicao_contratual!$A$2:$A$200,0))=0),0,"")),"")</f>
        <v/>
      </c>
    </row>
    <row r="13" spans="1:15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OR(($O13)="",($O13)&gt;(MIN(MATCH($C13,{"C0","C1","C2","C3","C4"},0)-1,COUNT(parametros!$F$2:$F$6)-1)),NOT(ISNUMBER(INDEX(parametros!$F$2:$F$6,(MIN(MATCH($C13,{"C0","C1","C2","C3","C4"},0)-1,COUNT(parametros!$F$2:$F$6)-1))+1))),NOT(ISNUMBER(INDEX(parametros!$F$2:$F$6,($O13)+1)))),"",INDEX(parametros!$F$2:$F$6,(MIN(MATCH($C13,{"C0","C1","C2","C3","C4"},0)-1,COUNT(parametros!$F$2:$F$6)-1))+1)/INDEX(parametros!$F$2:$F$6,($O13)+1))),"")</f>
        <v/>
      </c>
      <c r="J13" s="107" t="str">
        <f t="shared" si="1"/>
        <v/>
      </c>
      <c r="K13" s="105"/>
      <c r="L13" s="85" t="str">
        <f t="shared" si="2"/>
        <v/>
      </c>
      <c r="M13" s="483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ITEM_DUPLICADO",IF(AND(ISNUMBER(SEARCH("NOVO",D13)),COUNTIFS($A$2:$A$200,A13,$D$2:$D$200,"*novo*")&gt;1),"ALERTA: NOVO_ITEM_COM_MAIS_DE_UMA_INCLUSAO",IF(OR(C13="",C13="Fora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item.",IF(AND(ISNUMBER(SEARCH("NOVO",D13)),OR(N13="",ISERROR(MATCH(N13,{"C0","C1","C2","C3","C4"},0)))),"ALERTA: BASE_VU_OBRIGATORIA",IF(AND(NOT(ISNUMBER(SEARCH("NOVO",D13))),N13&lt;&gt;""),"ALERTA: BASE_VU_NAO_APLICAVEL",IF(AND(UPPER(H13)="SIM",NOT(ISNUMBER(I13))),"ALERTA: BASE_VU_INVALIDA_OU_POSTERIOR_AO_FATOR_ALVO","OK")))))))))))</f>
        <v/>
      </c>
      <c r="N13" s="485"/>
      <c r="O13" s="487" t="str">
        <f>IFERROR(IF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1,IF(COUNTIFS($A$2:$A$200,$A13,$D$2:$D$200,"*novo*",$N$2:$N$200,"C4")&gt;0,4,IF(COUNTIFS($A$2:$A$200,$A13,$D$2:$D$200,"*novo*",$N$2:$N$200,"C3")&gt;0,3,IF(COUNTIFS($A$2:$A$200,$A13,$D$2:$D$200,"*novo*",$N$2:$N$200,"C2")&gt;0,2,IF(COUNTIFS($A$2:$A$200,$A13,$D$2:$D$200,"*novo*",$N$2:$N$200,"C1")&gt;0,1,IF(COUNTIFS($A$2:$A$200,$A13,$D$2:$D$200,"*novo*",$N$2:$N$200,"C0")&gt;0,0,""))))),IF(AND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0,INDEX(posicao_contratual!$Y$2:$Y$200,MATCH($A13,posicao_contratual!$A$2:$A$200,0))=0),0,"")),"")</f>
        <v/>
      </c>
    </row>
    <row r="14" spans="1:15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OR(($O14)="",($O14)&gt;(MIN(MATCH($C14,{"C0","C1","C2","C3","C4"},0)-1,COUNT(parametros!$F$2:$F$6)-1)),NOT(ISNUMBER(INDEX(parametros!$F$2:$F$6,(MIN(MATCH($C14,{"C0","C1","C2","C3","C4"},0)-1,COUNT(parametros!$F$2:$F$6)-1))+1))),NOT(ISNUMBER(INDEX(parametros!$F$2:$F$6,($O14)+1)))),"",INDEX(parametros!$F$2:$F$6,(MIN(MATCH($C14,{"C0","C1","C2","C3","C4"},0)-1,COUNT(parametros!$F$2:$F$6)-1))+1)/INDEX(parametros!$F$2:$F$6,($O14)+1))),"")</f>
        <v/>
      </c>
      <c r="J14" s="107" t="str">
        <f t="shared" si="1"/>
        <v/>
      </c>
      <c r="K14" s="105"/>
      <c r="L14" s="85" t="str">
        <f t="shared" si="2"/>
        <v/>
      </c>
      <c r="M14" s="483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ITEM_DUPLICADO",IF(AND(ISNUMBER(SEARCH("NOVO",D14)),COUNTIFS($A$2:$A$200,A14,$D$2:$D$200,"*novo*")&gt;1),"ALERTA: NOVO_ITEM_COM_MAIS_DE_UMA_INCLUSAO",IF(OR(C14="",C14="Fora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item.",IF(AND(ISNUMBER(SEARCH("NOVO",D14)),OR(N14="",ISERROR(MATCH(N14,{"C0","C1","C2","C3","C4"},0)))),"ALERTA: BASE_VU_OBRIGATORIA",IF(AND(NOT(ISNUMBER(SEARCH("NOVO",D14))),N14&lt;&gt;""),"ALERTA: BASE_VU_NAO_APLICAVEL",IF(AND(UPPER(H14)="SIM",NOT(ISNUMBER(I14))),"ALERTA: BASE_VU_INVALIDA_OU_POSTERIOR_AO_FATOR_ALVO","OK")))))))))))</f>
        <v/>
      </c>
      <c r="N14" s="485"/>
      <c r="O14" s="487" t="str">
        <f>IFERROR(IF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1,IF(COUNTIFS($A$2:$A$200,$A14,$D$2:$D$200,"*novo*",$N$2:$N$200,"C4")&gt;0,4,IF(COUNTIFS($A$2:$A$200,$A14,$D$2:$D$200,"*novo*",$N$2:$N$200,"C3")&gt;0,3,IF(COUNTIFS($A$2:$A$200,$A14,$D$2:$D$200,"*novo*",$N$2:$N$200,"C2")&gt;0,2,IF(COUNTIFS($A$2:$A$200,$A14,$D$2:$D$200,"*novo*",$N$2:$N$200,"C1")&gt;0,1,IF(COUNTIFS($A$2:$A$200,$A14,$D$2:$D$200,"*novo*",$N$2:$N$200,"C0")&gt;0,0,""))))),IF(AND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0,INDEX(posicao_contratual!$Y$2:$Y$200,MATCH($A14,posicao_contratual!$A$2:$A$200,0))=0),0,"")),"")</f>
        <v/>
      </c>
    </row>
    <row r="15" spans="1:15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OR(($O15)="",($O15)&gt;(MIN(MATCH($C15,{"C0","C1","C2","C3","C4"},0)-1,COUNT(parametros!$F$2:$F$6)-1)),NOT(ISNUMBER(INDEX(parametros!$F$2:$F$6,(MIN(MATCH($C15,{"C0","C1","C2","C3","C4"},0)-1,COUNT(parametros!$F$2:$F$6)-1))+1))),NOT(ISNUMBER(INDEX(parametros!$F$2:$F$6,($O15)+1)))),"",INDEX(parametros!$F$2:$F$6,(MIN(MATCH($C15,{"C0","C1","C2","C3","C4"},0)-1,COUNT(parametros!$F$2:$F$6)-1))+1)/INDEX(parametros!$F$2:$F$6,($O15)+1))),"")</f>
        <v/>
      </c>
      <c r="J15" s="107" t="str">
        <f t="shared" si="1"/>
        <v/>
      </c>
      <c r="K15" s="105"/>
      <c r="L15" s="85" t="str">
        <f t="shared" si="2"/>
        <v/>
      </c>
      <c r="M15" s="483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ITEM_DUPLICADO",IF(AND(ISNUMBER(SEARCH("NOVO",D15)),COUNTIFS($A$2:$A$200,A15,$D$2:$D$200,"*novo*")&gt;1),"ALERTA: NOVO_ITEM_COM_MAIS_DE_UMA_INCLUSAO",IF(OR(C15="",C15="Fora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item.",IF(AND(ISNUMBER(SEARCH("NOVO",D15)),OR(N15="",ISERROR(MATCH(N15,{"C0","C1","C2","C3","C4"},0)))),"ALERTA: BASE_VU_OBRIGATORIA",IF(AND(NOT(ISNUMBER(SEARCH("NOVO",D15))),N15&lt;&gt;""),"ALERTA: BASE_VU_NAO_APLICAVEL",IF(AND(UPPER(H15)="SIM",NOT(ISNUMBER(I15))),"ALERTA: BASE_VU_INVALIDA_OU_POSTERIOR_AO_FATOR_ALVO","OK")))))))))))</f>
        <v/>
      </c>
      <c r="N15" s="485"/>
      <c r="O15" s="487" t="str">
        <f>IFERROR(IF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1,IF(COUNTIFS($A$2:$A$200,$A15,$D$2:$D$200,"*novo*",$N$2:$N$200,"C4")&gt;0,4,IF(COUNTIFS($A$2:$A$200,$A15,$D$2:$D$200,"*novo*",$N$2:$N$200,"C3")&gt;0,3,IF(COUNTIFS($A$2:$A$200,$A15,$D$2:$D$200,"*novo*",$N$2:$N$200,"C2")&gt;0,2,IF(COUNTIFS($A$2:$A$200,$A15,$D$2:$D$200,"*novo*",$N$2:$N$200,"C1")&gt;0,1,IF(COUNTIFS($A$2:$A$200,$A15,$D$2:$D$200,"*novo*",$N$2:$N$200,"C0")&gt;0,0,""))))),IF(AND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0,INDEX(posicao_contratual!$Y$2:$Y$200,MATCH($A15,posicao_contratual!$A$2:$A$200,0))=0),0,"")),"")</f>
        <v/>
      </c>
    </row>
    <row r="16" spans="1:15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OR(($O16)="",($O16)&gt;(MIN(MATCH($C16,{"C0","C1","C2","C3","C4"},0)-1,COUNT(parametros!$F$2:$F$6)-1)),NOT(ISNUMBER(INDEX(parametros!$F$2:$F$6,(MIN(MATCH($C16,{"C0","C1","C2","C3","C4"},0)-1,COUNT(parametros!$F$2:$F$6)-1))+1))),NOT(ISNUMBER(INDEX(parametros!$F$2:$F$6,($O16)+1)))),"",INDEX(parametros!$F$2:$F$6,(MIN(MATCH($C16,{"C0","C1","C2","C3","C4"},0)-1,COUNT(parametros!$F$2:$F$6)-1))+1)/INDEX(parametros!$F$2:$F$6,($O16)+1))),"")</f>
        <v/>
      </c>
      <c r="J16" s="107" t="str">
        <f t="shared" si="1"/>
        <v/>
      </c>
      <c r="K16" s="105"/>
      <c r="L16" s="85" t="str">
        <f t="shared" si="2"/>
        <v/>
      </c>
      <c r="M16" s="483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ITEM_DUPLICADO",IF(AND(ISNUMBER(SEARCH("NOVO",D16)),COUNTIFS($A$2:$A$200,A16,$D$2:$D$200,"*novo*")&gt;1),"ALERTA: NOVO_ITEM_COM_MAIS_DE_UMA_INCLUSAO",IF(OR(C16="",C16="Fora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item.",IF(AND(ISNUMBER(SEARCH("NOVO",D16)),OR(N16="",ISERROR(MATCH(N16,{"C0","C1","C2","C3","C4"},0)))),"ALERTA: BASE_VU_OBRIGATORIA",IF(AND(NOT(ISNUMBER(SEARCH("NOVO",D16))),N16&lt;&gt;""),"ALERTA: BASE_VU_NAO_APLICAVEL",IF(AND(UPPER(H16)="SIM",NOT(ISNUMBER(I16))),"ALERTA: BASE_VU_INVALIDA_OU_POSTERIOR_AO_FATOR_ALVO","OK")))))))))))</f>
        <v/>
      </c>
      <c r="N16" s="485"/>
      <c r="O16" s="487" t="str">
        <f>IFERROR(IF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1,IF(COUNTIFS($A$2:$A$200,$A16,$D$2:$D$200,"*novo*",$N$2:$N$200,"C4")&gt;0,4,IF(COUNTIFS($A$2:$A$200,$A16,$D$2:$D$200,"*novo*",$N$2:$N$200,"C3")&gt;0,3,IF(COUNTIFS($A$2:$A$200,$A16,$D$2:$D$200,"*novo*",$N$2:$N$200,"C2")&gt;0,2,IF(COUNTIFS($A$2:$A$200,$A16,$D$2:$D$200,"*novo*",$N$2:$N$200,"C1")&gt;0,1,IF(COUNTIFS($A$2:$A$200,$A16,$D$2:$D$200,"*novo*",$N$2:$N$200,"C0")&gt;0,0,""))))),IF(AND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0,INDEX(posicao_contratual!$Y$2:$Y$200,MATCH($A16,posicao_contratual!$A$2:$A$200,0))=0),0,"")),"")</f>
        <v/>
      </c>
    </row>
    <row r="17" spans="1:15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OR(($O17)="",($O17)&gt;(MIN(MATCH($C17,{"C0","C1","C2","C3","C4"},0)-1,COUNT(parametros!$F$2:$F$6)-1)),NOT(ISNUMBER(INDEX(parametros!$F$2:$F$6,(MIN(MATCH($C17,{"C0","C1","C2","C3","C4"},0)-1,COUNT(parametros!$F$2:$F$6)-1))+1))),NOT(ISNUMBER(INDEX(parametros!$F$2:$F$6,($O17)+1)))),"",INDEX(parametros!$F$2:$F$6,(MIN(MATCH($C17,{"C0","C1","C2","C3","C4"},0)-1,COUNT(parametros!$F$2:$F$6)-1))+1)/INDEX(parametros!$F$2:$F$6,($O17)+1))),"")</f>
        <v/>
      </c>
      <c r="J17" s="107" t="str">
        <f t="shared" si="1"/>
        <v/>
      </c>
      <c r="K17" s="105"/>
      <c r="L17" s="85" t="str">
        <f t="shared" si="2"/>
        <v/>
      </c>
      <c r="M17" s="483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ITEM_DUPLICADO",IF(AND(ISNUMBER(SEARCH("NOVO",D17)),COUNTIFS($A$2:$A$200,A17,$D$2:$D$200,"*novo*")&gt;1),"ALERTA: NOVO_ITEM_COM_MAIS_DE_UMA_INCLUSAO",IF(OR(C17="",C17="Fora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item.",IF(AND(ISNUMBER(SEARCH("NOVO",D17)),OR(N17="",ISERROR(MATCH(N17,{"C0","C1","C2","C3","C4"},0)))),"ALERTA: BASE_VU_OBRIGATORIA",IF(AND(NOT(ISNUMBER(SEARCH("NOVO",D17))),N17&lt;&gt;""),"ALERTA: BASE_VU_NAO_APLICAVEL",IF(AND(UPPER(H17)="SIM",NOT(ISNUMBER(I17))),"ALERTA: BASE_VU_INVALIDA_OU_POSTERIOR_AO_FATOR_ALVO","OK")))))))))))</f>
        <v/>
      </c>
      <c r="N17" s="485"/>
      <c r="O17" s="487" t="str">
        <f>IFERROR(IF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1,IF(COUNTIFS($A$2:$A$200,$A17,$D$2:$D$200,"*novo*",$N$2:$N$200,"C4")&gt;0,4,IF(COUNTIFS($A$2:$A$200,$A17,$D$2:$D$200,"*novo*",$N$2:$N$200,"C3")&gt;0,3,IF(COUNTIFS($A$2:$A$200,$A17,$D$2:$D$200,"*novo*",$N$2:$N$200,"C2")&gt;0,2,IF(COUNTIFS($A$2:$A$200,$A17,$D$2:$D$200,"*novo*",$N$2:$N$200,"C1")&gt;0,1,IF(COUNTIFS($A$2:$A$200,$A17,$D$2:$D$200,"*novo*",$N$2:$N$200,"C0")&gt;0,0,""))))),IF(AND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0,INDEX(posicao_contratual!$Y$2:$Y$200,MATCH($A17,posicao_contratual!$A$2:$A$200,0))=0),0,"")),"")</f>
        <v/>
      </c>
    </row>
    <row r="18" spans="1:15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OR(($O18)="",($O18)&gt;(MIN(MATCH($C18,{"C0","C1","C2","C3","C4"},0)-1,COUNT(parametros!$F$2:$F$6)-1)),NOT(ISNUMBER(INDEX(parametros!$F$2:$F$6,(MIN(MATCH($C18,{"C0","C1","C2","C3","C4"},0)-1,COUNT(parametros!$F$2:$F$6)-1))+1))),NOT(ISNUMBER(INDEX(parametros!$F$2:$F$6,($O18)+1)))),"",INDEX(parametros!$F$2:$F$6,(MIN(MATCH($C18,{"C0","C1","C2","C3","C4"},0)-1,COUNT(parametros!$F$2:$F$6)-1))+1)/INDEX(parametros!$F$2:$F$6,($O18)+1))),"")</f>
        <v/>
      </c>
      <c r="J18" s="107" t="str">
        <f t="shared" si="1"/>
        <v/>
      </c>
      <c r="K18" s="105"/>
      <c r="L18" s="85" t="str">
        <f t="shared" si="2"/>
        <v/>
      </c>
      <c r="M18" s="483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ITEM_DUPLICADO",IF(AND(ISNUMBER(SEARCH("NOVO",D18)),COUNTIFS($A$2:$A$200,A18,$D$2:$D$200,"*novo*")&gt;1),"ALERTA: NOVO_ITEM_COM_MAIS_DE_UMA_INCLUSAO",IF(OR(C18="",C18="Fora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item.",IF(AND(ISNUMBER(SEARCH("NOVO",D18)),OR(N18="",ISERROR(MATCH(N18,{"C0","C1","C2","C3","C4"},0)))),"ALERTA: BASE_VU_OBRIGATORIA",IF(AND(NOT(ISNUMBER(SEARCH("NOVO",D18))),N18&lt;&gt;""),"ALERTA: BASE_VU_NAO_APLICAVEL",IF(AND(UPPER(H18)="SIM",NOT(ISNUMBER(I18))),"ALERTA: BASE_VU_INVALIDA_OU_POSTERIOR_AO_FATOR_ALVO","OK")))))))))))</f>
        <v/>
      </c>
      <c r="N18" s="485"/>
      <c r="O18" s="487" t="str">
        <f>IFERROR(IF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1,IF(COUNTIFS($A$2:$A$200,$A18,$D$2:$D$200,"*novo*",$N$2:$N$200,"C4")&gt;0,4,IF(COUNTIFS($A$2:$A$200,$A18,$D$2:$D$200,"*novo*",$N$2:$N$200,"C3")&gt;0,3,IF(COUNTIFS($A$2:$A$200,$A18,$D$2:$D$200,"*novo*",$N$2:$N$200,"C2")&gt;0,2,IF(COUNTIFS($A$2:$A$200,$A18,$D$2:$D$200,"*novo*",$N$2:$N$200,"C1")&gt;0,1,IF(COUNTIFS($A$2:$A$200,$A18,$D$2:$D$200,"*novo*",$N$2:$N$200,"C0")&gt;0,0,""))))),IF(AND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0,INDEX(posicao_contratual!$Y$2:$Y$200,MATCH($A18,posicao_contratual!$A$2:$A$200,0))=0),0,"")),"")</f>
        <v/>
      </c>
    </row>
    <row r="19" spans="1:15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OR(($O19)="",($O19)&gt;(MIN(MATCH($C19,{"C0","C1","C2","C3","C4"},0)-1,COUNT(parametros!$F$2:$F$6)-1)),NOT(ISNUMBER(INDEX(parametros!$F$2:$F$6,(MIN(MATCH($C19,{"C0","C1","C2","C3","C4"},0)-1,COUNT(parametros!$F$2:$F$6)-1))+1))),NOT(ISNUMBER(INDEX(parametros!$F$2:$F$6,($O19)+1)))),"",INDEX(parametros!$F$2:$F$6,(MIN(MATCH($C19,{"C0","C1","C2","C3","C4"},0)-1,COUNT(parametros!$F$2:$F$6)-1))+1)/INDEX(parametros!$F$2:$F$6,($O19)+1))),"")</f>
        <v/>
      </c>
      <c r="J19" s="107" t="str">
        <f t="shared" si="1"/>
        <v/>
      </c>
      <c r="K19" s="105"/>
      <c r="L19" s="85" t="str">
        <f t="shared" si="2"/>
        <v/>
      </c>
      <c r="M19" s="483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ITEM_DUPLICADO",IF(AND(ISNUMBER(SEARCH("NOVO",D19)),COUNTIFS($A$2:$A$200,A19,$D$2:$D$200,"*novo*")&gt;1),"ALERTA: NOVO_ITEM_COM_MAIS_DE_UMA_INCLUSAO",IF(OR(C19="",C19="Fora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item.",IF(AND(ISNUMBER(SEARCH("NOVO",D19)),OR(N19="",ISERROR(MATCH(N19,{"C0","C1","C2","C3","C4"},0)))),"ALERTA: BASE_VU_OBRIGATORIA",IF(AND(NOT(ISNUMBER(SEARCH("NOVO",D19))),N19&lt;&gt;""),"ALERTA: BASE_VU_NAO_APLICAVEL",IF(AND(UPPER(H19)="SIM",NOT(ISNUMBER(I19))),"ALERTA: BASE_VU_INVALIDA_OU_POSTERIOR_AO_FATOR_ALVO","OK")))))))))))</f>
        <v/>
      </c>
      <c r="N19" s="485"/>
      <c r="O19" s="487" t="str">
        <f>IFERROR(IF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1,IF(COUNTIFS($A$2:$A$200,$A19,$D$2:$D$200,"*novo*",$N$2:$N$200,"C4")&gt;0,4,IF(COUNTIFS($A$2:$A$200,$A19,$D$2:$D$200,"*novo*",$N$2:$N$200,"C3")&gt;0,3,IF(COUNTIFS($A$2:$A$200,$A19,$D$2:$D$200,"*novo*",$N$2:$N$200,"C2")&gt;0,2,IF(COUNTIFS($A$2:$A$200,$A19,$D$2:$D$200,"*novo*",$N$2:$N$200,"C1")&gt;0,1,IF(COUNTIFS($A$2:$A$200,$A19,$D$2:$D$200,"*novo*",$N$2:$N$200,"C0")&gt;0,0,""))))),IF(AND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0,INDEX(posicao_contratual!$Y$2:$Y$200,MATCH($A19,posicao_contratual!$A$2:$A$200,0))=0),0,"")),"")</f>
        <v/>
      </c>
    </row>
    <row r="20" spans="1:15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OR(($O20)="",($O20)&gt;(MIN(MATCH($C20,{"C0","C1","C2","C3","C4"},0)-1,COUNT(parametros!$F$2:$F$6)-1)),NOT(ISNUMBER(INDEX(parametros!$F$2:$F$6,(MIN(MATCH($C20,{"C0","C1","C2","C3","C4"},0)-1,COUNT(parametros!$F$2:$F$6)-1))+1))),NOT(ISNUMBER(INDEX(parametros!$F$2:$F$6,($O20)+1)))),"",INDEX(parametros!$F$2:$F$6,(MIN(MATCH($C20,{"C0","C1","C2","C3","C4"},0)-1,COUNT(parametros!$F$2:$F$6)-1))+1)/INDEX(parametros!$F$2:$F$6,($O20)+1))),"")</f>
        <v/>
      </c>
      <c r="J20" s="107" t="str">
        <f t="shared" si="1"/>
        <v/>
      </c>
      <c r="K20" s="105"/>
      <c r="L20" s="85" t="str">
        <f t="shared" si="2"/>
        <v/>
      </c>
      <c r="M20" s="483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ITEM_DUPLICADO",IF(AND(ISNUMBER(SEARCH("NOVO",D20)),COUNTIFS($A$2:$A$200,A20,$D$2:$D$200,"*novo*")&gt;1),"ALERTA: NOVO_ITEM_COM_MAIS_DE_UMA_INCLUSAO",IF(OR(C20="",C20="Fora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item.",IF(AND(ISNUMBER(SEARCH("NOVO",D20)),OR(N20="",ISERROR(MATCH(N20,{"C0","C1","C2","C3","C4"},0)))),"ALERTA: BASE_VU_OBRIGATORIA",IF(AND(NOT(ISNUMBER(SEARCH("NOVO",D20))),N20&lt;&gt;""),"ALERTA: BASE_VU_NAO_APLICAVEL",IF(AND(UPPER(H20)="SIM",NOT(ISNUMBER(I20))),"ALERTA: BASE_VU_INVALIDA_OU_POSTERIOR_AO_FATOR_ALVO","OK")))))))))))</f>
        <v/>
      </c>
      <c r="N20" s="485"/>
      <c r="O20" s="487" t="str">
        <f>IFERROR(IF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1,IF(COUNTIFS($A$2:$A$200,$A20,$D$2:$D$200,"*novo*",$N$2:$N$200,"C4")&gt;0,4,IF(COUNTIFS($A$2:$A$200,$A20,$D$2:$D$200,"*novo*",$N$2:$N$200,"C3")&gt;0,3,IF(COUNTIFS($A$2:$A$200,$A20,$D$2:$D$200,"*novo*",$N$2:$N$200,"C2")&gt;0,2,IF(COUNTIFS($A$2:$A$200,$A20,$D$2:$D$200,"*novo*",$N$2:$N$200,"C1")&gt;0,1,IF(COUNTIFS($A$2:$A$200,$A20,$D$2:$D$200,"*novo*",$N$2:$N$200,"C0")&gt;0,0,""))))),IF(AND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0,INDEX(posicao_contratual!$Y$2:$Y$200,MATCH($A20,posicao_contratual!$A$2:$A$200,0))=0),0,"")),"")</f>
        <v/>
      </c>
    </row>
    <row r="21" spans="1:15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OR(($O21)="",($O21)&gt;(MIN(MATCH($C21,{"C0","C1","C2","C3","C4"},0)-1,COUNT(parametros!$F$2:$F$6)-1)),NOT(ISNUMBER(INDEX(parametros!$F$2:$F$6,(MIN(MATCH($C21,{"C0","C1","C2","C3","C4"},0)-1,COUNT(parametros!$F$2:$F$6)-1))+1))),NOT(ISNUMBER(INDEX(parametros!$F$2:$F$6,($O21)+1)))),"",INDEX(parametros!$F$2:$F$6,(MIN(MATCH($C21,{"C0","C1","C2","C3","C4"},0)-1,COUNT(parametros!$F$2:$F$6)-1))+1)/INDEX(parametros!$F$2:$F$6,($O21)+1))),"")</f>
        <v/>
      </c>
      <c r="J21" s="107" t="str">
        <f t="shared" si="1"/>
        <v/>
      </c>
      <c r="K21" s="105"/>
      <c r="L21" s="85" t="str">
        <f t="shared" si="2"/>
        <v/>
      </c>
      <c r="M21" s="483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ITEM_DUPLICADO",IF(AND(ISNUMBER(SEARCH("NOVO",D21)),COUNTIFS($A$2:$A$200,A21,$D$2:$D$200,"*novo*")&gt;1),"ALERTA: NOVO_ITEM_COM_MAIS_DE_UMA_INCLUSAO",IF(OR(C21="",C21="Fora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item.",IF(AND(ISNUMBER(SEARCH("NOVO",D21)),OR(N21="",ISERROR(MATCH(N21,{"C0","C1","C2","C3","C4"},0)))),"ALERTA: BASE_VU_OBRIGATORIA",IF(AND(NOT(ISNUMBER(SEARCH("NOVO",D21))),N21&lt;&gt;""),"ALERTA: BASE_VU_NAO_APLICAVEL",IF(AND(UPPER(H21)="SIM",NOT(ISNUMBER(I21))),"ALERTA: BASE_VU_INVALIDA_OU_POSTERIOR_AO_FATOR_ALVO","OK")))))))))))</f>
        <v/>
      </c>
      <c r="N21" s="485"/>
      <c r="O21" s="487" t="str">
        <f>IFERROR(IF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1,IF(COUNTIFS($A$2:$A$200,$A21,$D$2:$D$200,"*novo*",$N$2:$N$200,"C4")&gt;0,4,IF(COUNTIFS($A$2:$A$200,$A21,$D$2:$D$200,"*novo*",$N$2:$N$200,"C3")&gt;0,3,IF(COUNTIFS($A$2:$A$200,$A21,$D$2:$D$200,"*novo*",$N$2:$N$200,"C2")&gt;0,2,IF(COUNTIFS($A$2:$A$200,$A21,$D$2:$D$200,"*novo*",$N$2:$N$200,"C1")&gt;0,1,IF(COUNTIFS($A$2:$A$200,$A21,$D$2:$D$200,"*novo*",$N$2:$N$200,"C0")&gt;0,0,""))))),IF(AND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0,INDEX(posicao_contratual!$Y$2:$Y$200,MATCH($A21,posicao_contratual!$A$2:$A$200,0))=0),0,"")),"")</f>
        <v/>
      </c>
    </row>
    <row r="22" spans="1:15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OR(($O22)="",($O22)&gt;(MIN(MATCH($C22,{"C0","C1","C2","C3","C4"},0)-1,COUNT(parametros!$F$2:$F$6)-1)),NOT(ISNUMBER(INDEX(parametros!$F$2:$F$6,(MIN(MATCH($C22,{"C0","C1","C2","C3","C4"},0)-1,COUNT(parametros!$F$2:$F$6)-1))+1))),NOT(ISNUMBER(INDEX(parametros!$F$2:$F$6,($O22)+1)))),"",INDEX(parametros!$F$2:$F$6,(MIN(MATCH($C22,{"C0","C1","C2","C3","C4"},0)-1,COUNT(parametros!$F$2:$F$6)-1))+1)/INDEX(parametros!$F$2:$F$6,($O22)+1))),"")</f>
        <v/>
      </c>
      <c r="J22" s="107" t="str">
        <f t="shared" si="1"/>
        <v/>
      </c>
      <c r="K22" s="105"/>
      <c r="L22" s="85" t="str">
        <f t="shared" si="2"/>
        <v/>
      </c>
      <c r="M22" s="483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ITEM_DUPLICADO",IF(AND(ISNUMBER(SEARCH("NOVO",D22)),COUNTIFS($A$2:$A$200,A22,$D$2:$D$200,"*novo*")&gt;1),"ALERTA: NOVO_ITEM_COM_MAIS_DE_UMA_INCLUSAO",IF(OR(C22="",C22="Fora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item.",IF(AND(ISNUMBER(SEARCH("NOVO",D22)),OR(N22="",ISERROR(MATCH(N22,{"C0","C1","C2","C3","C4"},0)))),"ALERTA: BASE_VU_OBRIGATORIA",IF(AND(NOT(ISNUMBER(SEARCH("NOVO",D22))),N22&lt;&gt;""),"ALERTA: BASE_VU_NAO_APLICAVEL",IF(AND(UPPER(H22)="SIM",NOT(ISNUMBER(I22))),"ALERTA: BASE_VU_INVALIDA_OU_POSTERIOR_AO_FATOR_ALVO","OK")))))))))))</f>
        <v/>
      </c>
      <c r="N22" s="485"/>
      <c r="O22" s="487" t="str">
        <f>IFERROR(IF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1,IF(COUNTIFS($A$2:$A$200,$A22,$D$2:$D$200,"*novo*",$N$2:$N$200,"C4")&gt;0,4,IF(COUNTIFS($A$2:$A$200,$A22,$D$2:$D$200,"*novo*",$N$2:$N$200,"C3")&gt;0,3,IF(COUNTIFS($A$2:$A$200,$A22,$D$2:$D$200,"*novo*",$N$2:$N$200,"C2")&gt;0,2,IF(COUNTIFS($A$2:$A$200,$A22,$D$2:$D$200,"*novo*",$N$2:$N$200,"C1")&gt;0,1,IF(COUNTIFS($A$2:$A$200,$A22,$D$2:$D$200,"*novo*",$N$2:$N$200,"C0")&gt;0,0,""))))),IF(AND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0,INDEX(posicao_contratual!$Y$2:$Y$200,MATCH($A22,posicao_contratual!$A$2:$A$200,0))=0),0,"")),"")</f>
        <v/>
      </c>
    </row>
    <row r="23" spans="1:15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OR(($O23)="",($O23)&gt;(MIN(MATCH($C23,{"C0","C1","C2","C3","C4"},0)-1,COUNT(parametros!$F$2:$F$6)-1)),NOT(ISNUMBER(INDEX(parametros!$F$2:$F$6,(MIN(MATCH($C23,{"C0","C1","C2","C3","C4"},0)-1,COUNT(parametros!$F$2:$F$6)-1))+1))),NOT(ISNUMBER(INDEX(parametros!$F$2:$F$6,($O23)+1)))),"",INDEX(parametros!$F$2:$F$6,(MIN(MATCH($C23,{"C0","C1","C2","C3","C4"},0)-1,COUNT(parametros!$F$2:$F$6)-1))+1)/INDEX(parametros!$F$2:$F$6,($O23)+1))),"")</f>
        <v/>
      </c>
      <c r="J23" s="107" t="str">
        <f t="shared" si="1"/>
        <v/>
      </c>
      <c r="K23" s="105"/>
      <c r="L23" s="85" t="str">
        <f t="shared" si="2"/>
        <v/>
      </c>
      <c r="M23" s="483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ITEM_DUPLICADO",IF(AND(ISNUMBER(SEARCH("NOVO",D23)),COUNTIFS($A$2:$A$200,A23,$D$2:$D$200,"*novo*")&gt;1),"ALERTA: NOVO_ITEM_COM_MAIS_DE_UMA_INCLUSAO",IF(OR(C23="",C23="Fora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item.",IF(AND(ISNUMBER(SEARCH("NOVO",D23)),OR(N23="",ISERROR(MATCH(N23,{"C0","C1","C2","C3","C4"},0)))),"ALERTA: BASE_VU_OBRIGATORIA",IF(AND(NOT(ISNUMBER(SEARCH("NOVO",D23))),N23&lt;&gt;""),"ALERTA: BASE_VU_NAO_APLICAVEL",IF(AND(UPPER(H23)="SIM",NOT(ISNUMBER(I23))),"ALERTA: BASE_VU_INVALIDA_OU_POSTERIOR_AO_FATOR_ALVO","OK")))))))))))</f>
        <v/>
      </c>
      <c r="N23" s="485"/>
      <c r="O23" s="487" t="str">
        <f>IFERROR(IF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1,IF(COUNTIFS($A$2:$A$200,$A23,$D$2:$D$200,"*novo*",$N$2:$N$200,"C4")&gt;0,4,IF(COUNTIFS($A$2:$A$200,$A23,$D$2:$D$200,"*novo*",$N$2:$N$200,"C3")&gt;0,3,IF(COUNTIFS($A$2:$A$200,$A23,$D$2:$D$200,"*novo*",$N$2:$N$200,"C2")&gt;0,2,IF(COUNTIFS($A$2:$A$200,$A23,$D$2:$D$200,"*novo*",$N$2:$N$200,"C1")&gt;0,1,IF(COUNTIFS($A$2:$A$200,$A23,$D$2:$D$200,"*novo*",$N$2:$N$200,"C0")&gt;0,0,""))))),IF(AND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0,INDEX(posicao_contratual!$Y$2:$Y$200,MATCH($A23,posicao_contratual!$A$2:$A$200,0))=0),0,"")),"")</f>
        <v/>
      </c>
    </row>
    <row r="24" spans="1:15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OR(($O24)="",($O24)&gt;(MIN(MATCH($C24,{"C0","C1","C2","C3","C4"},0)-1,COUNT(parametros!$F$2:$F$6)-1)),NOT(ISNUMBER(INDEX(parametros!$F$2:$F$6,(MIN(MATCH($C24,{"C0","C1","C2","C3","C4"},0)-1,COUNT(parametros!$F$2:$F$6)-1))+1))),NOT(ISNUMBER(INDEX(parametros!$F$2:$F$6,($O24)+1)))),"",INDEX(parametros!$F$2:$F$6,(MIN(MATCH($C24,{"C0","C1","C2","C3","C4"},0)-1,COUNT(parametros!$F$2:$F$6)-1))+1)/INDEX(parametros!$F$2:$F$6,($O24)+1))),"")</f>
        <v/>
      </c>
      <c r="J24" s="107" t="str">
        <f t="shared" si="1"/>
        <v/>
      </c>
      <c r="K24" s="105"/>
      <c r="L24" s="85" t="str">
        <f t="shared" si="2"/>
        <v/>
      </c>
      <c r="M24" s="483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ITEM_DUPLICADO",IF(AND(ISNUMBER(SEARCH("NOVO",D24)),COUNTIFS($A$2:$A$200,A24,$D$2:$D$200,"*novo*")&gt;1),"ALERTA: NOVO_ITEM_COM_MAIS_DE_UMA_INCLUSAO",IF(OR(C24="",C24="Fora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item.",IF(AND(ISNUMBER(SEARCH("NOVO",D24)),OR(N24="",ISERROR(MATCH(N24,{"C0","C1","C2","C3","C4"},0)))),"ALERTA: BASE_VU_OBRIGATORIA",IF(AND(NOT(ISNUMBER(SEARCH("NOVO",D24))),N24&lt;&gt;""),"ALERTA: BASE_VU_NAO_APLICAVEL",IF(AND(UPPER(H24)="SIM",NOT(ISNUMBER(I24))),"ALERTA: BASE_VU_INVALIDA_OU_POSTERIOR_AO_FATOR_ALVO","OK")))))))))))</f>
        <v/>
      </c>
      <c r="N24" s="485"/>
      <c r="O24" s="487" t="str">
        <f>IFERROR(IF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1,IF(COUNTIFS($A$2:$A$200,$A24,$D$2:$D$200,"*novo*",$N$2:$N$200,"C4")&gt;0,4,IF(COUNTIFS($A$2:$A$200,$A24,$D$2:$D$200,"*novo*",$N$2:$N$200,"C3")&gt;0,3,IF(COUNTIFS($A$2:$A$200,$A24,$D$2:$D$200,"*novo*",$N$2:$N$200,"C2")&gt;0,2,IF(COUNTIFS($A$2:$A$200,$A24,$D$2:$D$200,"*novo*",$N$2:$N$200,"C1")&gt;0,1,IF(COUNTIFS($A$2:$A$200,$A24,$D$2:$D$200,"*novo*",$N$2:$N$200,"C0")&gt;0,0,""))))),IF(AND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0,INDEX(posicao_contratual!$Y$2:$Y$200,MATCH($A24,posicao_contratual!$A$2:$A$200,0))=0),0,"")),"")</f>
        <v/>
      </c>
    </row>
    <row r="25" spans="1:15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OR(($O25)="",($O25)&gt;(MIN(MATCH($C25,{"C0","C1","C2","C3","C4"},0)-1,COUNT(parametros!$F$2:$F$6)-1)),NOT(ISNUMBER(INDEX(parametros!$F$2:$F$6,(MIN(MATCH($C25,{"C0","C1","C2","C3","C4"},0)-1,COUNT(parametros!$F$2:$F$6)-1))+1))),NOT(ISNUMBER(INDEX(parametros!$F$2:$F$6,($O25)+1)))),"",INDEX(parametros!$F$2:$F$6,(MIN(MATCH($C25,{"C0","C1","C2","C3","C4"},0)-1,COUNT(parametros!$F$2:$F$6)-1))+1)/INDEX(parametros!$F$2:$F$6,($O25)+1))),"")</f>
        <v/>
      </c>
      <c r="J25" s="107" t="str">
        <f t="shared" si="1"/>
        <v/>
      </c>
      <c r="K25" s="105"/>
      <c r="L25" s="85" t="str">
        <f t="shared" si="2"/>
        <v/>
      </c>
      <c r="M25" s="483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ITEM_DUPLICADO",IF(AND(ISNUMBER(SEARCH("NOVO",D25)),COUNTIFS($A$2:$A$200,A25,$D$2:$D$200,"*novo*")&gt;1),"ALERTA: NOVO_ITEM_COM_MAIS_DE_UMA_INCLUSAO",IF(OR(C25="",C25="Fora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item.",IF(AND(ISNUMBER(SEARCH("NOVO",D25)),OR(N25="",ISERROR(MATCH(N25,{"C0","C1","C2","C3","C4"},0)))),"ALERTA: BASE_VU_OBRIGATORIA",IF(AND(NOT(ISNUMBER(SEARCH("NOVO",D25))),N25&lt;&gt;""),"ALERTA: BASE_VU_NAO_APLICAVEL",IF(AND(UPPER(H25)="SIM",NOT(ISNUMBER(I25))),"ALERTA: BASE_VU_INVALIDA_OU_POSTERIOR_AO_FATOR_ALVO","OK")))))))))))</f>
        <v/>
      </c>
      <c r="N25" s="485"/>
      <c r="O25" s="487" t="str">
        <f>IFERROR(IF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1,IF(COUNTIFS($A$2:$A$200,$A25,$D$2:$D$200,"*novo*",$N$2:$N$200,"C4")&gt;0,4,IF(COUNTIFS($A$2:$A$200,$A25,$D$2:$D$200,"*novo*",$N$2:$N$200,"C3")&gt;0,3,IF(COUNTIFS($A$2:$A$200,$A25,$D$2:$D$200,"*novo*",$N$2:$N$200,"C2")&gt;0,2,IF(COUNTIFS($A$2:$A$200,$A25,$D$2:$D$200,"*novo*",$N$2:$N$200,"C1")&gt;0,1,IF(COUNTIFS($A$2:$A$200,$A25,$D$2:$D$200,"*novo*",$N$2:$N$200,"C0")&gt;0,0,""))))),IF(AND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0,INDEX(posicao_contratual!$Y$2:$Y$200,MATCH($A25,posicao_contratual!$A$2:$A$200,0))=0),0,"")),"")</f>
        <v/>
      </c>
    </row>
    <row r="26" spans="1:15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OR(($O26)="",($O26)&gt;(MIN(MATCH($C26,{"C0","C1","C2","C3","C4"},0)-1,COUNT(parametros!$F$2:$F$6)-1)),NOT(ISNUMBER(INDEX(parametros!$F$2:$F$6,(MIN(MATCH($C26,{"C0","C1","C2","C3","C4"},0)-1,COUNT(parametros!$F$2:$F$6)-1))+1))),NOT(ISNUMBER(INDEX(parametros!$F$2:$F$6,($O26)+1)))),"",INDEX(parametros!$F$2:$F$6,(MIN(MATCH($C26,{"C0","C1","C2","C3","C4"},0)-1,COUNT(parametros!$F$2:$F$6)-1))+1)/INDEX(parametros!$F$2:$F$6,($O26)+1))),"")</f>
        <v/>
      </c>
      <c r="J26" s="107" t="str">
        <f t="shared" si="1"/>
        <v/>
      </c>
      <c r="K26" s="105"/>
      <c r="L26" s="85" t="str">
        <f t="shared" si="2"/>
        <v/>
      </c>
      <c r="M26" s="483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ITEM_DUPLICADO",IF(AND(ISNUMBER(SEARCH("NOVO",D26)),COUNTIFS($A$2:$A$200,A26,$D$2:$D$200,"*novo*")&gt;1),"ALERTA: NOVO_ITEM_COM_MAIS_DE_UMA_INCLUSAO",IF(OR(C26="",C26="Fora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item.",IF(AND(ISNUMBER(SEARCH("NOVO",D26)),OR(N26="",ISERROR(MATCH(N26,{"C0","C1","C2","C3","C4"},0)))),"ALERTA: BASE_VU_OBRIGATORIA",IF(AND(NOT(ISNUMBER(SEARCH("NOVO",D26))),N26&lt;&gt;""),"ALERTA: BASE_VU_NAO_APLICAVEL",IF(AND(UPPER(H26)="SIM",NOT(ISNUMBER(I26))),"ALERTA: BASE_VU_INVALIDA_OU_POSTERIOR_AO_FATOR_ALVO","OK")))))))))))</f>
        <v/>
      </c>
      <c r="N26" s="485"/>
      <c r="O26" s="487" t="str">
        <f>IFERROR(IF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1,IF(COUNTIFS($A$2:$A$200,$A26,$D$2:$D$200,"*novo*",$N$2:$N$200,"C4")&gt;0,4,IF(COUNTIFS($A$2:$A$200,$A26,$D$2:$D$200,"*novo*",$N$2:$N$200,"C3")&gt;0,3,IF(COUNTIFS($A$2:$A$200,$A26,$D$2:$D$200,"*novo*",$N$2:$N$200,"C2")&gt;0,2,IF(COUNTIFS($A$2:$A$200,$A26,$D$2:$D$200,"*novo*",$N$2:$N$200,"C1")&gt;0,1,IF(COUNTIFS($A$2:$A$200,$A26,$D$2:$D$200,"*novo*",$N$2:$N$200,"C0")&gt;0,0,""))))),IF(AND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0,INDEX(posicao_contratual!$Y$2:$Y$200,MATCH($A26,posicao_contratual!$A$2:$A$200,0))=0),0,"")),"")</f>
        <v/>
      </c>
    </row>
    <row r="27" spans="1:15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OR(($O27)="",($O27)&gt;(MIN(MATCH($C27,{"C0","C1","C2","C3","C4"},0)-1,COUNT(parametros!$F$2:$F$6)-1)),NOT(ISNUMBER(INDEX(parametros!$F$2:$F$6,(MIN(MATCH($C27,{"C0","C1","C2","C3","C4"},0)-1,COUNT(parametros!$F$2:$F$6)-1))+1))),NOT(ISNUMBER(INDEX(parametros!$F$2:$F$6,($O27)+1)))),"",INDEX(parametros!$F$2:$F$6,(MIN(MATCH($C27,{"C0","C1","C2","C3","C4"},0)-1,COUNT(parametros!$F$2:$F$6)-1))+1)/INDEX(parametros!$F$2:$F$6,($O27)+1))),"")</f>
        <v/>
      </c>
      <c r="J27" s="107" t="str">
        <f t="shared" si="1"/>
        <v/>
      </c>
      <c r="K27" s="105"/>
      <c r="L27" s="85" t="str">
        <f t="shared" si="2"/>
        <v/>
      </c>
      <c r="M27" s="483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ITEM_DUPLICADO",IF(AND(ISNUMBER(SEARCH("NOVO",D27)),COUNTIFS($A$2:$A$200,A27,$D$2:$D$200,"*novo*")&gt;1),"ALERTA: NOVO_ITEM_COM_MAIS_DE_UMA_INCLUSAO",IF(OR(C27="",C27="Fora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item.",IF(AND(ISNUMBER(SEARCH("NOVO",D27)),OR(N27="",ISERROR(MATCH(N27,{"C0","C1","C2","C3","C4"},0)))),"ALERTA: BASE_VU_OBRIGATORIA",IF(AND(NOT(ISNUMBER(SEARCH("NOVO",D27))),N27&lt;&gt;""),"ALERTA: BASE_VU_NAO_APLICAVEL",IF(AND(UPPER(H27)="SIM",NOT(ISNUMBER(I27))),"ALERTA: BASE_VU_INVALIDA_OU_POSTERIOR_AO_FATOR_ALVO","OK")))))))))))</f>
        <v/>
      </c>
      <c r="N27" s="485"/>
      <c r="O27" s="487" t="str">
        <f>IFERROR(IF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1,IF(COUNTIFS($A$2:$A$200,$A27,$D$2:$D$200,"*novo*",$N$2:$N$200,"C4")&gt;0,4,IF(COUNTIFS($A$2:$A$200,$A27,$D$2:$D$200,"*novo*",$N$2:$N$200,"C3")&gt;0,3,IF(COUNTIFS($A$2:$A$200,$A27,$D$2:$D$200,"*novo*",$N$2:$N$200,"C2")&gt;0,2,IF(COUNTIFS($A$2:$A$200,$A27,$D$2:$D$200,"*novo*",$N$2:$N$200,"C1")&gt;0,1,IF(COUNTIFS($A$2:$A$200,$A27,$D$2:$D$200,"*novo*",$N$2:$N$200,"C0")&gt;0,0,""))))),IF(AND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0,INDEX(posicao_contratual!$Y$2:$Y$200,MATCH($A27,posicao_contratual!$A$2:$A$200,0))=0),0,"")),"")</f>
        <v/>
      </c>
    </row>
    <row r="28" spans="1:15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OR(($O28)="",($O28)&gt;(MIN(MATCH($C28,{"C0","C1","C2","C3","C4"},0)-1,COUNT(parametros!$F$2:$F$6)-1)),NOT(ISNUMBER(INDEX(parametros!$F$2:$F$6,(MIN(MATCH($C28,{"C0","C1","C2","C3","C4"},0)-1,COUNT(parametros!$F$2:$F$6)-1))+1))),NOT(ISNUMBER(INDEX(parametros!$F$2:$F$6,($O28)+1)))),"",INDEX(parametros!$F$2:$F$6,(MIN(MATCH($C28,{"C0","C1","C2","C3","C4"},0)-1,COUNT(parametros!$F$2:$F$6)-1))+1)/INDEX(parametros!$F$2:$F$6,($O28)+1))),"")</f>
        <v/>
      </c>
      <c r="J28" s="107" t="str">
        <f t="shared" si="1"/>
        <v/>
      </c>
      <c r="K28" s="105"/>
      <c r="L28" s="85" t="str">
        <f t="shared" si="2"/>
        <v/>
      </c>
      <c r="M28" s="483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ITEM_DUPLICADO",IF(AND(ISNUMBER(SEARCH("NOVO",D28)),COUNTIFS($A$2:$A$200,A28,$D$2:$D$200,"*novo*")&gt;1),"ALERTA: NOVO_ITEM_COM_MAIS_DE_UMA_INCLUSAO",IF(OR(C28="",C28="Fora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item.",IF(AND(ISNUMBER(SEARCH("NOVO",D28)),OR(N28="",ISERROR(MATCH(N28,{"C0","C1","C2","C3","C4"},0)))),"ALERTA: BASE_VU_OBRIGATORIA",IF(AND(NOT(ISNUMBER(SEARCH("NOVO",D28))),N28&lt;&gt;""),"ALERTA: BASE_VU_NAO_APLICAVEL",IF(AND(UPPER(H28)="SIM",NOT(ISNUMBER(I28))),"ALERTA: BASE_VU_INVALIDA_OU_POSTERIOR_AO_FATOR_ALVO","OK")))))))))))</f>
        <v/>
      </c>
      <c r="N28" s="485"/>
      <c r="O28" s="487" t="str">
        <f>IFERROR(IF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1,IF(COUNTIFS($A$2:$A$200,$A28,$D$2:$D$200,"*novo*",$N$2:$N$200,"C4")&gt;0,4,IF(COUNTIFS($A$2:$A$200,$A28,$D$2:$D$200,"*novo*",$N$2:$N$200,"C3")&gt;0,3,IF(COUNTIFS($A$2:$A$200,$A28,$D$2:$D$200,"*novo*",$N$2:$N$200,"C2")&gt;0,2,IF(COUNTIFS($A$2:$A$200,$A28,$D$2:$D$200,"*novo*",$N$2:$N$200,"C1")&gt;0,1,IF(COUNTIFS($A$2:$A$200,$A28,$D$2:$D$200,"*novo*",$N$2:$N$200,"C0")&gt;0,0,""))))),IF(AND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0,INDEX(posicao_contratual!$Y$2:$Y$200,MATCH($A28,posicao_contratual!$A$2:$A$200,0))=0),0,"")),"")</f>
        <v/>
      </c>
    </row>
    <row r="29" spans="1:15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OR(($O29)="",($O29)&gt;(MIN(MATCH($C29,{"C0","C1","C2","C3","C4"},0)-1,COUNT(parametros!$F$2:$F$6)-1)),NOT(ISNUMBER(INDEX(parametros!$F$2:$F$6,(MIN(MATCH($C29,{"C0","C1","C2","C3","C4"},0)-1,COUNT(parametros!$F$2:$F$6)-1))+1))),NOT(ISNUMBER(INDEX(parametros!$F$2:$F$6,($O29)+1)))),"",INDEX(parametros!$F$2:$F$6,(MIN(MATCH($C29,{"C0","C1","C2","C3","C4"},0)-1,COUNT(parametros!$F$2:$F$6)-1))+1)/INDEX(parametros!$F$2:$F$6,($O29)+1))),"")</f>
        <v/>
      </c>
      <c r="J29" s="107" t="str">
        <f t="shared" si="1"/>
        <v/>
      </c>
      <c r="K29" s="105"/>
      <c r="L29" s="85" t="str">
        <f t="shared" si="2"/>
        <v/>
      </c>
      <c r="M29" s="483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ITEM_DUPLICADO",IF(AND(ISNUMBER(SEARCH("NOVO",D29)),COUNTIFS($A$2:$A$200,A29,$D$2:$D$200,"*novo*")&gt;1),"ALERTA: NOVO_ITEM_COM_MAIS_DE_UMA_INCLUSAO",IF(OR(C29="",C29="Fora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item.",IF(AND(ISNUMBER(SEARCH("NOVO",D29)),OR(N29="",ISERROR(MATCH(N29,{"C0","C1","C2","C3","C4"},0)))),"ALERTA: BASE_VU_OBRIGATORIA",IF(AND(NOT(ISNUMBER(SEARCH("NOVO",D29))),N29&lt;&gt;""),"ALERTA: BASE_VU_NAO_APLICAVEL",IF(AND(UPPER(H29)="SIM",NOT(ISNUMBER(I29))),"ALERTA: BASE_VU_INVALIDA_OU_POSTERIOR_AO_FATOR_ALVO","OK")))))))))))</f>
        <v/>
      </c>
      <c r="N29" s="485"/>
      <c r="O29" s="487" t="str">
        <f>IFERROR(IF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1,IF(COUNTIFS($A$2:$A$200,$A29,$D$2:$D$200,"*novo*",$N$2:$N$200,"C4")&gt;0,4,IF(COUNTIFS($A$2:$A$200,$A29,$D$2:$D$200,"*novo*",$N$2:$N$200,"C3")&gt;0,3,IF(COUNTIFS($A$2:$A$200,$A29,$D$2:$D$200,"*novo*",$N$2:$N$200,"C2")&gt;0,2,IF(COUNTIFS($A$2:$A$200,$A29,$D$2:$D$200,"*novo*",$N$2:$N$200,"C1")&gt;0,1,IF(COUNTIFS($A$2:$A$200,$A29,$D$2:$D$200,"*novo*",$N$2:$N$200,"C0")&gt;0,0,""))))),IF(AND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0,INDEX(posicao_contratual!$Y$2:$Y$200,MATCH($A29,posicao_contratual!$A$2:$A$200,0))=0),0,"")),"")</f>
        <v/>
      </c>
    </row>
    <row r="30" spans="1:15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OR(($O30)="",($O30)&gt;(MIN(MATCH($C30,{"C0","C1","C2","C3","C4"},0)-1,COUNT(parametros!$F$2:$F$6)-1)),NOT(ISNUMBER(INDEX(parametros!$F$2:$F$6,(MIN(MATCH($C30,{"C0","C1","C2","C3","C4"},0)-1,COUNT(parametros!$F$2:$F$6)-1))+1))),NOT(ISNUMBER(INDEX(parametros!$F$2:$F$6,($O30)+1)))),"",INDEX(parametros!$F$2:$F$6,(MIN(MATCH($C30,{"C0","C1","C2","C3","C4"},0)-1,COUNT(parametros!$F$2:$F$6)-1))+1)/INDEX(parametros!$F$2:$F$6,($O30)+1))),"")</f>
        <v/>
      </c>
      <c r="J30" s="107" t="str">
        <f t="shared" si="1"/>
        <v/>
      </c>
      <c r="K30" s="105"/>
      <c r="L30" s="85" t="str">
        <f t="shared" si="2"/>
        <v/>
      </c>
      <c r="M30" s="483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ITEM_DUPLICADO",IF(AND(ISNUMBER(SEARCH("NOVO",D30)),COUNTIFS($A$2:$A$200,A30,$D$2:$D$200,"*novo*")&gt;1),"ALERTA: NOVO_ITEM_COM_MAIS_DE_UMA_INCLUSAO",IF(OR(C30="",C30="Fora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item.",IF(AND(ISNUMBER(SEARCH("NOVO",D30)),OR(N30="",ISERROR(MATCH(N30,{"C0","C1","C2","C3","C4"},0)))),"ALERTA: BASE_VU_OBRIGATORIA",IF(AND(NOT(ISNUMBER(SEARCH("NOVO",D30))),N30&lt;&gt;""),"ALERTA: BASE_VU_NAO_APLICAVEL",IF(AND(UPPER(H30)="SIM",NOT(ISNUMBER(I30))),"ALERTA: BASE_VU_INVALIDA_OU_POSTERIOR_AO_FATOR_ALVO","OK")))))))))))</f>
        <v/>
      </c>
      <c r="N30" s="485"/>
      <c r="O30" s="487" t="str">
        <f>IFERROR(IF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1,IF(COUNTIFS($A$2:$A$200,$A30,$D$2:$D$200,"*novo*",$N$2:$N$200,"C4")&gt;0,4,IF(COUNTIFS($A$2:$A$200,$A30,$D$2:$D$200,"*novo*",$N$2:$N$200,"C3")&gt;0,3,IF(COUNTIFS($A$2:$A$200,$A30,$D$2:$D$200,"*novo*",$N$2:$N$200,"C2")&gt;0,2,IF(COUNTIFS($A$2:$A$200,$A30,$D$2:$D$200,"*novo*",$N$2:$N$200,"C1")&gt;0,1,IF(COUNTIFS($A$2:$A$200,$A30,$D$2:$D$200,"*novo*",$N$2:$N$200,"C0")&gt;0,0,""))))),IF(AND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0,INDEX(posicao_contratual!$Y$2:$Y$200,MATCH($A30,posicao_contratual!$A$2:$A$200,0))=0),0,"")),"")</f>
        <v/>
      </c>
    </row>
    <row r="31" spans="1:15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OR(($O31)="",($O31)&gt;(MIN(MATCH($C31,{"C0","C1","C2","C3","C4"},0)-1,COUNT(parametros!$F$2:$F$6)-1)),NOT(ISNUMBER(INDEX(parametros!$F$2:$F$6,(MIN(MATCH($C31,{"C0","C1","C2","C3","C4"},0)-1,COUNT(parametros!$F$2:$F$6)-1))+1))),NOT(ISNUMBER(INDEX(parametros!$F$2:$F$6,($O31)+1)))),"",INDEX(parametros!$F$2:$F$6,(MIN(MATCH($C31,{"C0","C1","C2","C3","C4"},0)-1,COUNT(parametros!$F$2:$F$6)-1))+1)/INDEX(parametros!$F$2:$F$6,($O31)+1))),"")</f>
        <v/>
      </c>
      <c r="J31" s="107" t="str">
        <f t="shared" si="1"/>
        <v/>
      </c>
      <c r="K31" s="105"/>
      <c r="L31" s="85" t="str">
        <f t="shared" si="2"/>
        <v/>
      </c>
      <c r="M31" s="483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ITEM_DUPLICADO",IF(AND(ISNUMBER(SEARCH("NOVO",D31)),COUNTIFS($A$2:$A$200,A31,$D$2:$D$200,"*novo*")&gt;1),"ALERTA: NOVO_ITEM_COM_MAIS_DE_UMA_INCLUSAO",IF(OR(C31="",C31="Fora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item.",IF(AND(ISNUMBER(SEARCH("NOVO",D31)),OR(N31="",ISERROR(MATCH(N31,{"C0","C1","C2","C3","C4"},0)))),"ALERTA: BASE_VU_OBRIGATORIA",IF(AND(NOT(ISNUMBER(SEARCH("NOVO",D31))),N31&lt;&gt;""),"ALERTA: BASE_VU_NAO_APLICAVEL",IF(AND(UPPER(H31)="SIM",NOT(ISNUMBER(I31))),"ALERTA: BASE_VU_INVALIDA_OU_POSTERIOR_AO_FATOR_ALVO","OK")))))))))))</f>
        <v/>
      </c>
      <c r="N31" s="485"/>
      <c r="O31" s="487" t="str">
        <f>IFERROR(IF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1,IF(COUNTIFS($A$2:$A$200,$A31,$D$2:$D$200,"*novo*",$N$2:$N$200,"C4")&gt;0,4,IF(COUNTIFS($A$2:$A$200,$A31,$D$2:$D$200,"*novo*",$N$2:$N$200,"C3")&gt;0,3,IF(COUNTIFS($A$2:$A$200,$A31,$D$2:$D$200,"*novo*",$N$2:$N$200,"C2")&gt;0,2,IF(COUNTIFS($A$2:$A$200,$A31,$D$2:$D$200,"*novo*",$N$2:$N$200,"C1")&gt;0,1,IF(COUNTIFS($A$2:$A$200,$A31,$D$2:$D$200,"*novo*",$N$2:$N$200,"C0")&gt;0,0,""))))),IF(AND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0,INDEX(posicao_contratual!$Y$2:$Y$200,MATCH($A31,posicao_contratual!$A$2:$A$200,0))=0),0,"")),"")</f>
        <v/>
      </c>
    </row>
    <row r="32" spans="1:15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OR(($O32)="",($O32)&gt;(MIN(MATCH($C32,{"C0","C1","C2","C3","C4"},0)-1,COUNT(parametros!$F$2:$F$6)-1)),NOT(ISNUMBER(INDEX(parametros!$F$2:$F$6,(MIN(MATCH($C32,{"C0","C1","C2","C3","C4"},0)-1,COUNT(parametros!$F$2:$F$6)-1))+1))),NOT(ISNUMBER(INDEX(parametros!$F$2:$F$6,($O32)+1)))),"",INDEX(parametros!$F$2:$F$6,(MIN(MATCH($C32,{"C0","C1","C2","C3","C4"},0)-1,COUNT(parametros!$F$2:$F$6)-1))+1)/INDEX(parametros!$F$2:$F$6,($O32)+1))),"")</f>
        <v/>
      </c>
      <c r="J32" s="107" t="str">
        <f t="shared" si="1"/>
        <v/>
      </c>
      <c r="K32" s="105"/>
      <c r="L32" s="85" t="str">
        <f t="shared" si="2"/>
        <v/>
      </c>
      <c r="M32" s="483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ITEM_DUPLICADO",IF(AND(ISNUMBER(SEARCH("NOVO",D32)),COUNTIFS($A$2:$A$200,A32,$D$2:$D$200,"*novo*")&gt;1),"ALERTA: NOVO_ITEM_COM_MAIS_DE_UMA_INCLUSAO",IF(OR(C32="",C32="Fora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item.",IF(AND(ISNUMBER(SEARCH("NOVO",D32)),OR(N32="",ISERROR(MATCH(N32,{"C0","C1","C2","C3","C4"},0)))),"ALERTA: BASE_VU_OBRIGATORIA",IF(AND(NOT(ISNUMBER(SEARCH("NOVO",D32))),N32&lt;&gt;""),"ALERTA: BASE_VU_NAO_APLICAVEL",IF(AND(UPPER(H32)="SIM",NOT(ISNUMBER(I32))),"ALERTA: BASE_VU_INVALIDA_OU_POSTERIOR_AO_FATOR_ALVO","OK")))))))))))</f>
        <v/>
      </c>
      <c r="N32" s="485"/>
      <c r="O32" s="487" t="str">
        <f>IFERROR(IF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1,IF(COUNTIFS($A$2:$A$200,$A32,$D$2:$D$200,"*novo*",$N$2:$N$200,"C4")&gt;0,4,IF(COUNTIFS($A$2:$A$200,$A32,$D$2:$D$200,"*novo*",$N$2:$N$200,"C3")&gt;0,3,IF(COUNTIFS($A$2:$A$200,$A32,$D$2:$D$200,"*novo*",$N$2:$N$200,"C2")&gt;0,2,IF(COUNTIFS($A$2:$A$200,$A32,$D$2:$D$200,"*novo*",$N$2:$N$200,"C1")&gt;0,1,IF(COUNTIFS($A$2:$A$200,$A32,$D$2:$D$200,"*novo*",$N$2:$N$200,"C0")&gt;0,0,""))))),IF(AND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0,INDEX(posicao_contratual!$Y$2:$Y$200,MATCH($A32,posicao_contratual!$A$2:$A$200,0))=0),0,"")),"")</f>
        <v/>
      </c>
    </row>
    <row r="33" spans="1:15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OR(($O33)="",($O33)&gt;(MIN(MATCH($C33,{"C0","C1","C2","C3","C4"},0)-1,COUNT(parametros!$F$2:$F$6)-1)),NOT(ISNUMBER(INDEX(parametros!$F$2:$F$6,(MIN(MATCH($C33,{"C0","C1","C2","C3","C4"},0)-1,COUNT(parametros!$F$2:$F$6)-1))+1))),NOT(ISNUMBER(INDEX(parametros!$F$2:$F$6,($O33)+1)))),"",INDEX(parametros!$F$2:$F$6,(MIN(MATCH($C33,{"C0","C1","C2","C3","C4"},0)-1,COUNT(parametros!$F$2:$F$6)-1))+1)/INDEX(parametros!$F$2:$F$6,($O33)+1))),"")</f>
        <v/>
      </c>
      <c r="J33" s="107" t="str">
        <f t="shared" si="1"/>
        <v/>
      </c>
      <c r="K33" s="105"/>
      <c r="L33" s="85" t="str">
        <f t="shared" si="2"/>
        <v/>
      </c>
      <c r="M33" s="483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ITEM_DUPLICADO",IF(AND(ISNUMBER(SEARCH("NOVO",D33)),COUNTIFS($A$2:$A$200,A33,$D$2:$D$200,"*novo*")&gt;1),"ALERTA: NOVO_ITEM_COM_MAIS_DE_UMA_INCLUSAO",IF(OR(C33="",C33="Fora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item.",IF(AND(ISNUMBER(SEARCH("NOVO",D33)),OR(N33="",ISERROR(MATCH(N33,{"C0","C1","C2","C3","C4"},0)))),"ALERTA: BASE_VU_OBRIGATORIA",IF(AND(NOT(ISNUMBER(SEARCH("NOVO",D33))),N33&lt;&gt;""),"ALERTA: BASE_VU_NAO_APLICAVEL",IF(AND(UPPER(H33)="SIM",NOT(ISNUMBER(I33))),"ALERTA: BASE_VU_INVALIDA_OU_POSTERIOR_AO_FATOR_ALVO","OK")))))))))))</f>
        <v/>
      </c>
      <c r="N33" s="485"/>
      <c r="O33" s="487" t="str">
        <f>IFERROR(IF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1,IF(COUNTIFS($A$2:$A$200,$A33,$D$2:$D$200,"*novo*",$N$2:$N$200,"C4")&gt;0,4,IF(COUNTIFS($A$2:$A$200,$A33,$D$2:$D$200,"*novo*",$N$2:$N$200,"C3")&gt;0,3,IF(COUNTIFS($A$2:$A$200,$A33,$D$2:$D$200,"*novo*",$N$2:$N$200,"C2")&gt;0,2,IF(COUNTIFS($A$2:$A$200,$A33,$D$2:$D$200,"*novo*",$N$2:$N$200,"C1")&gt;0,1,IF(COUNTIFS($A$2:$A$200,$A33,$D$2:$D$200,"*novo*",$N$2:$N$200,"C0")&gt;0,0,""))))),IF(AND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0,INDEX(posicao_contratual!$Y$2:$Y$200,MATCH($A33,posicao_contratual!$A$2:$A$200,0))=0),0,"")),"")</f>
        <v/>
      </c>
    </row>
    <row r="34" spans="1:15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3">IF(OR(E34="",F34=""),"",ROUND(E34*F34,2))</f>
        <v/>
      </c>
      <c r="H34" s="105"/>
      <c r="I34" s="64" t="str">
        <f>IFERROR(IF(OR($A34="",$C34=""),"",IF(OR(($O34)="",($O34)&gt;(MIN(MATCH($C34,{"C0","C1","C2","C3","C4"},0)-1,COUNT(parametros!$F$2:$F$6)-1)),NOT(ISNUMBER(INDEX(parametros!$F$2:$F$6,(MIN(MATCH($C34,{"C0","C1","C2","C3","C4"},0)-1,COUNT(parametros!$F$2:$F$6)-1))+1))),NOT(ISNUMBER(INDEX(parametros!$F$2:$F$6,($O34)+1)))),"",INDEX(parametros!$F$2:$F$6,(MIN(MATCH($C34,{"C0","C1","C2","C3","C4"},0)-1,COUNT(parametros!$F$2:$F$6)-1))+1)/INDEX(parametros!$F$2:$F$6,($O34)+1))),"")</f>
        <v/>
      </c>
      <c r="J34" s="107" t="str">
        <f t="shared" ref="J34:J65" si="4">IF(OR(L34="",F34=""),"",IF(UPPER(H34)="SIM",IF(ISNUMBER(I34),ROUND(L34*ROUND(F34*I34,2),2),""),ROUND(L34*F34,2)))</f>
        <v/>
      </c>
      <c r="K34" s="105"/>
      <c r="L34" s="85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483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ITEM_DUPLICADO",IF(AND(ISNUMBER(SEARCH("NOVO",D34)),COUNTIFS($A$2:$A$200,A34,$D$2:$D$200,"*novo*")&gt;1),"ALERTA: NOVO_ITEM_COM_MAIS_DE_UMA_INCLUSAO",IF(OR(C34="",C34="Fora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item.",IF(AND(ISNUMBER(SEARCH("NOVO",D34)),OR(N34="",ISERROR(MATCH(N34,{"C0","C1","C2","C3","C4"},0)))),"ALERTA: BASE_VU_OBRIGATORIA",IF(AND(NOT(ISNUMBER(SEARCH("NOVO",D34))),N34&lt;&gt;""),"ALERTA: BASE_VU_NAO_APLICAVEL",IF(AND(UPPER(H34)="SIM",NOT(ISNUMBER(I34))),"ALERTA: BASE_VU_INVALIDA_OU_POSTERIOR_AO_FATOR_ALVO","OK")))))))))))</f>
        <v/>
      </c>
      <c r="N34" s="485"/>
      <c r="O34" s="487" t="str">
        <f>IFERROR(IF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1,IF(COUNTIFS($A$2:$A$200,$A34,$D$2:$D$200,"*novo*",$N$2:$N$200,"C4")&gt;0,4,IF(COUNTIFS($A$2:$A$200,$A34,$D$2:$D$200,"*novo*",$N$2:$N$200,"C3")&gt;0,3,IF(COUNTIFS($A$2:$A$200,$A34,$D$2:$D$200,"*novo*",$N$2:$N$200,"C2")&gt;0,2,IF(COUNTIFS($A$2:$A$200,$A34,$D$2:$D$200,"*novo*",$N$2:$N$200,"C1")&gt;0,1,IF(COUNTIFS($A$2:$A$200,$A34,$D$2:$D$200,"*novo*",$N$2:$N$200,"C0")&gt;0,0,""))))),IF(AND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0,INDEX(posicao_contratual!$Y$2:$Y$200,MATCH($A34,posicao_contratual!$A$2:$A$200,0))=0),0,"")),"")</f>
        <v/>
      </c>
    </row>
    <row r="35" spans="1:15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3"/>
        <v/>
      </c>
      <c r="H35" s="105"/>
      <c r="I35" s="64" t="str">
        <f>IFERROR(IF(OR($A35="",$C35=""),"",IF(OR(($O35)="",($O35)&gt;(MIN(MATCH($C35,{"C0","C1","C2","C3","C4"},0)-1,COUNT(parametros!$F$2:$F$6)-1)),NOT(ISNUMBER(INDEX(parametros!$F$2:$F$6,(MIN(MATCH($C35,{"C0","C1","C2","C3","C4"},0)-1,COUNT(parametros!$F$2:$F$6)-1))+1))),NOT(ISNUMBER(INDEX(parametros!$F$2:$F$6,($O35)+1)))),"",INDEX(parametros!$F$2:$F$6,(MIN(MATCH($C35,{"C0","C1","C2","C3","C4"},0)-1,COUNT(parametros!$F$2:$F$6)-1))+1)/INDEX(parametros!$F$2:$F$6,($O35)+1))),"")</f>
        <v/>
      </c>
      <c r="J35" s="107" t="str">
        <f t="shared" si="4"/>
        <v/>
      </c>
      <c r="K35" s="105"/>
      <c r="L35" s="85" t="str">
        <f t="shared" si="5"/>
        <v/>
      </c>
      <c r="M35" s="483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ITEM_DUPLICADO",IF(AND(ISNUMBER(SEARCH("NOVO",D35)),COUNTIFS($A$2:$A$200,A35,$D$2:$D$200,"*novo*")&gt;1),"ALERTA: NOVO_ITEM_COM_MAIS_DE_UMA_INCLUSAO",IF(OR(C35="",C35="Fora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item.",IF(AND(ISNUMBER(SEARCH("NOVO",D35)),OR(N35="",ISERROR(MATCH(N35,{"C0","C1","C2","C3","C4"},0)))),"ALERTA: BASE_VU_OBRIGATORIA",IF(AND(NOT(ISNUMBER(SEARCH("NOVO",D35))),N35&lt;&gt;""),"ALERTA: BASE_VU_NAO_APLICAVEL",IF(AND(UPPER(H35)="SIM",NOT(ISNUMBER(I35))),"ALERTA: BASE_VU_INVALIDA_OU_POSTERIOR_AO_FATOR_ALVO","OK")))))))))))</f>
        <v/>
      </c>
      <c r="N35" s="485"/>
      <c r="O35" s="487" t="str">
        <f>IFERROR(IF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1,IF(COUNTIFS($A$2:$A$200,$A35,$D$2:$D$200,"*novo*",$N$2:$N$200,"C4")&gt;0,4,IF(COUNTIFS($A$2:$A$200,$A35,$D$2:$D$200,"*novo*",$N$2:$N$200,"C3")&gt;0,3,IF(COUNTIFS($A$2:$A$200,$A35,$D$2:$D$200,"*novo*",$N$2:$N$200,"C2")&gt;0,2,IF(COUNTIFS($A$2:$A$200,$A35,$D$2:$D$200,"*novo*",$N$2:$N$200,"C1")&gt;0,1,IF(COUNTIFS($A$2:$A$200,$A35,$D$2:$D$200,"*novo*",$N$2:$N$200,"C0")&gt;0,0,""))))),IF(AND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0,INDEX(posicao_contratual!$Y$2:$Y$200,MATCH($A35,posicao_contratual!$A$2:$A$200,0))=0),0,"")),"")</f>
        <v/>
      </c>
    </row>
    <row r="36" spans="1:15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3"/>
        <v/>
      </c>
      <c r="H36" s="105"/>
      <c r="I36" s="64" t="str">
        <f>IFERROR(IF(OR($A36="",$C36=""),"",IF(OR(($O36)="",($O36)&gt;(MIN(MATCH($C36,{"C0","C1","C2","C3","C4"},0)-1,COUNT(parametros!$F$2:$F$6)-1)),NOT(ISNUMBER(INDEX(parametros!$F$2:$F$6,(MIN(MATCH($C36,{"C0","C1","C2","C3","C4"},0)-1,COUNT(parametros!$F$2:$F$6)-1))+1))),NOT(ISNUMBER(INDEX(parametros!$F$2:$F$6,($O36)+1)))),"",INDEX(parametros!$F$2:$F$6,(MIN(MATCH($C36,{"C0","C1","C2","C3","C4"},0)-1,COUNT(parametros!$F$2:$F$6)-1))+1)/INDEX(parametros!$F$2:$F$6,($O36)+1))),"")</f>
        <v/>
      </c>
      <c r="J36" s="107" t="str">
        <f t="shared" si="4"/>
        <v/>
      </c>
      <c r="K36" s="105"/>
      <c r="L36" s="85" t="str">
        <f t="shared" si="5"/>
        <v/>
      </c>
      <c r="M36" s="483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ITEM_DUPLICADO",IF(AND(ISNUMBER(SEARCH("NOVO",D36)),COUNTIFS($A$2:$A$200,A36,$D$2:$D$200,"*novo*")&gt;1),"ALERTA: NOVO_ITEM_COM_MAIS_DE_UMA_INCLUSAO",IF(OR(C36="",C36="Fora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item.",IF(AND(ISNUMBER(SEARCH("NOVO",D36)),OR(N36="",ISERROR(MATCH(N36,{"C0","C1","C2","C3","C4"},0)))),"ALERTA: BASE_VU_OBRIGATORIA",IF(AND(NOT(ISNUMBER(SEARCH("NOVO",D36))),N36&lt;&gt;""),"ALERTA: BASE_VU_NAO_APLICAVEL",IF(AND(UPPER(H36)="SIM",NOT(ISNUMBER(I36))),"ALERTA: BASE_VU_INVALIDA_OU_POSTERIOR_AO_FATOR_ALVO","OK")))))))))))</f>
        <v/>
      </c>
      <c r="N36" s="485"/>
      <c r="O36" s="487" t="str">
        <f>IFERROR(IF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1,IF(COUNTIFS($A$2:$A$200,$A36,$D$2:$D$200,"*novo*",$N$2:$N$200,"C4")&gt;0,4,IF(COUNTIFS($A$2:$A$200,$A36,$D$2:$D$200,"*novo*",$N$2:$N$200,"C3")&gt;0,3,IF(COUNTIFS($A$2:$A$200,$A36,$D$2:$D$200,"*novo*",$N$2:$N$200,"C2")&gt;0,2,IF(COUNTIFS($A$2:$A$200,$A36,$D$2:$D$200,"*novo*",$N$2:$N$200,"C1")&gt;0,1,IF(COUNTIFS($A$2:$A$200,$A36,$D$2:$D$200,"*novo*",$N$2:$N$200,"C0")&gt;0,0,""))))),IF(AND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0,INDEX(posicao_contratual!$Y$2:$Y$200,MATCH($A36,posicao_contratual!$A$2:$A$200,0))=0),0,"")),"")</f>
        <v/>
      </c>
    </row>
    <row r="37" spans="1:15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3"/>
        <v/>
      </c>
      <c r="H37" s="105"/>
      <c r="I37" s="64" t="str">
        <f>IFERROR(IF(OR($A37="",$C37=""),"",IF(OR(($O37)="",($O37)&gt;(MIN(MATCH($C37,{"C0","C1","C2","C3","C4"},0)-1,COUNT(parametros!$F$2:$F$6)-1)),NOT(ISNUMBER(INDEX(parametros!$F$2:$F$6,(MIN(MATCH($C37,{"C0","C1","C2","C3","C4"},0)-1,COUNT(parametros!$F$2:$F$6)-1))+1))),NOT(ISNUMBER(INDEX(parametros!$F$2:$F$6,($O37)+1)))),"",INDEX(parametros!$F$2:$F$6,(MIN(MATCH($C37,{"C0","C1","C2","C3","C4"},0)-1,COUNT(parametros!$F$2:$F$6)-1))+1)/INDEX(parametros!$F$2:$F$6,($O37)+1))),"")</f>
        <v/>
      </c>
      <c r="J37" s="107" t="str">
        <f t="shared" si="4"/>
        <v/>
      </c>
      <c r="K37" s="105"/>
      <c r="L37" s="85" t="str">
        <f t="shared" si="5"/>
        <v/>
      </c>
      <c r="M37" s="483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ITEM_DUPLICADO",IF(AND(ISNUMBER(SEARCH("NOVO",D37)),COUNTIFS($A$2:$A$200,A37,$D$2:$D$200,"*novo*")&gt;1),"ALERTA: NOVO_ITEM_COM_MAIS_DE_UMA_INCLUSAO",IF(OR(C37="",C37="Fora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item.",IF(AND(ISNUMBER(SEARCH("NOVO",D37)),OR(N37="",ISERROR(MATCH(N37,{"C0","C1","C2","C3","C4"},0)))),"ALERTA: BASE_VU_OBRIGATORIA",IF(AND(NOT(ISNUMBER(SEARCH("NOVO",D37))),N37&lt;&gt;""),"ALERTA: BASE_VU_NAO_APLICAVEL",IF(AND(UPPER(H37)="SIM",NOT(ISNUMBER(I37))),"ALERTA: BASE_VU_INVALIDA_OU_POSTERIOR_AO_FATOR_ALVO","OK")))))))))))</f>
        <v/>
      </c>
      <c r="N37" s="485"/>
      <c r="O37" s="487" t="str">
        <f>IFERROR(IF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1,IF(COUNTIFS($A$2:$A$200,$A37,$D$2:$D$200,"*novo*",$N$2:$N$200,"C4")&gt;0,4,IF(COUNTIFS($A$2:$A$200,$A37,$D$2:$D$200,"*novo*",$N$2:$N$200,"C3")&gt;0,3,IF(COUNTIFS($A$2:$A$200,$A37,$D$2:$D$200,"*novo*",$N$2:$N$200,"C2")&gt;0,2,IF(COUNTIFS($A$2:$A$200,$A37,$D$2:$D$200,"*novo*",$N$2:$N$200,"C1")&gt;0,1,IF(COUNTIFS($A$2:$A$200,$A37,$D$2:$D$200,"*novo*",$N$2:$N$200,"C0")&gt;0,0,""))))),IF(AND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0,INDEX(posicao_contratual!$Y$2:$Y$200,MATCH($A37,posicao_contratual!$A$2:$A$200,0))=0),0,"")),"")</f>
        <v/>
      </c>
    </row>
    <row r="38" spans="1:15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3"/>
        <v/>
      </c>
      <c r="H38" s="105"/>
      <c r="I38" s="64" t="str">
        <f>IFERROR(IF(OR($A38="",$C38=""),"",IF(OR(($O38)="",($O38)&gt;(MIN(MATCH($C38,{"C0","C1","C2","C3","C4"},0)-1,COUNT(parametros!$F$2:$F$6)-1)),NOT(ISNUMBER(INDEX(parametros!$F$2:$F$6,(MIN(MATCH($C38,{"C0","C1","C2","C3","C4"},0)-1,COUNT(parametros!$F$2:$F$6)-1))+1))),NOT(ISNUMBER(INDEX(parametros!$F$2:$F$6,($O38)+1)))),"",INDEX(parametros!$F$2:$F$6,(MIN(MATCH($C38,{"C0","C1","C2","C3","C4"},0)-1,COUNT(parametros!$F$2:$F$6)-1))+1)/INDEX(parametros!$F$2:$F$6,($O38)+1))),"")</f>
        <v/>
      </c>
      <c r="J38" s="107" t="str">
        <f t="shared" si="4"/>
        <v/>
      </c>
      <c r="K38" s="105"/>
      <c r="L38" s="85" t="str">
        <f t="shared" si="5"/>
        <v/>
      </c>
      <c r="M38" s="483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ITEM_DUPLICADO",IF(AND(ISNUMBER(SEARCH("NOVO",D38)),COUNTIFS($A$2:$A$200,A38,$D$2:$D$200,"*novo*")&gt;1),"ALERTA: NOVO_ITEM_COM_MAIS_DE_UMA_INCLUSAO",IF(OR(C38="",C38="Fora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item.",IF(AND(ISNUMBER(SEARCH("NOVO",D38)),OR(N38="",ISERROR(MATCH(N38,{"C0","C1","C2","C3","C4"},0)))),"ALERTA: BASE_VU_OBRIGATORIA",IF(AND(NOT(ISNUMBER(SEARCH("NOVO",D38))),N38&lt;&gt;""),"ALERTA: BASE_VU_NAO_APLICAVEL",IF(AND(UPPER(H38)="SIM",NOT(ISNUMBER(I38))),"ALERTA: BASE_VU_INVALIDA_OU_POSTERIOR_AO_FATOR_ALVO","OK")))))))))))</f>
        <v/>
      </c>
      <c r="N38" s="485"/>
      <c r="O38" s="487" t="str">
        <f>IFERROR(IF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1,IF(COUNTIFS($A$2:$A$200,$A38,$D$2:$D$200,"*novo*",$N$2:$N$200,"C4")&gt;0,4,IF(COUNTIFS($A$2:$A$200,$A38,$D$2:$D$200,"*novo*",$N$2:$N$200,"C3")&gt;0,3,IF(COUNTIFS($A$2:$A$200,$A38,$D$2:$D$200,"*novo*",$N$2:$N$200,"C2")&gt;0,2,IF(COUNTIFS($A$2:$A$200,$A38,$D$2:$D$200,"*novo*",$N$2:$N$200,"C1")&gt;0,1,IF(COUNTIFS($A$2:$A$200,$A38,$D$2:$D$200,"*novo*",$N$2:$N$200,"C0")&gt;0,0,""))))),IF(AND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0,INDEX(posicao_contratual!$Y$2:$Y$200,MATCH($A38,posicao_contratual!$A$2:$A$200,0))=0),0,"")),"")</f>
        <v/>
      </c>
    </row>
    <row r="39" spans="1:15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3"/>
        <v/>
      </c>
      <c r="H39" s="105"/>
      <c r="I39" s="64" t="str">
        <f>IFERROR(IF(OR($A39="",$C39=""),"",IF(OR(($O39)="",($O39)&gt;(MIN(MATCH($C39,{"C0","C1","C2","C3","C4"},0)-1,COUNT(parametros!$F$2:$F$6)-1)),NOT(ISNUMBER(INDEX(parametros!$F$2:$F$6,(MIN(MATCH($C39,{"C0","C1","C2","C3","C4"},0)-1,COUNT(parametros!$F$2:$F$6)-1))+1))),NOT(ISNUMBER(INDEX(parametros!$F$2:$F$6,($O39)+1)))),"",INDEX(parametros!$F$2:$F$6,(MIN(MATCH($C39,{"C0","C1","C2","C3","C4"},0)-1,COUNT(parametros!$F$2:$F$6)-1))+1)/INDEX(parametros!$F$2:$F$6,($O39)+1))),"")</f>
        <v/>
      </c>
      <c r="J39" s="107" t="str">
        <f t="shared" si="4"/>
        <v/>
      </c>
      <c r="K39" s="105"/>
      <c r="L39" s="85" t="str">
        <f t="shared" si="5"/>
        <v/>
      </c>
      <c r="M39" s="483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ITEM_DUPLICADO",IF(AND(ISNUMBER(SEARCH("NOVO",D39)),COUNTIFS($A$2:$A$200,A39,$D$2:$D$200,"*novo*")&gt;1),"ALERTA: NOVO_ITEM_COM_MAIS_DE_UMA_INCLUSAO",IF(OR(C39="",C39="Fora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item.",IF(AND(ISNUMBER(SEARCH("NOVO",D39)),OR(N39="",ISERROR(MATCH(N39,{"C0","C1","C2","C3","C4"},0)))),"ALERTA: BASE_VU_OBRIGATORIA",IF(AND(NOT(ISNUMBER(SEARCH("NOVO",D39))),N39&lt;&gt;""),"ALERTA: BASE_VU_NAO_APLICAVEL",IF(AND(UPPER(H39)="SIM",NOT(ISNUMBER(I39))),"ALERTA: BASE_VU_INVALIDA_OU_POSTERIOR_AO_FATOR_ALVO","OK")))))))))))</f>
        <v/>
      </c>
      <c r="N39" s="485"/>
      <c r="O39" s="487" t="str">
        <f>IFERROR(IF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1,IF(COUNTIFS($A$2:$A$200,$A39,$D$2:$D$200,"*novo*",$N$2:$N$200,"C4")&gt;0,4,IF(COUNTIFS($A$2:$A$200,$A39,$D$2:$D$200,"*novo*",$N$2:$N$200,"C3")&gt;0,3,IF(COUNTIFS($A$2:$A$200,$A39,$D$2:$D$200,"*novo*",$N$2:$N$200,"C2")&gt;0,2,IF(COUNTIFS($A$2:$A$200,$A39,$D$2:$D$200,"*novo*",$N$2:$N$200,"C1")&gt;0,1,IF(COUNTIFS($A$2:$A$200,$A39,$D$2:$D$200,"*novo*",$N$2:$N$200,"C0")&gt;0,0,""))))),IF(AND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0,INDEX(posicao_contratual!$Y$2:$Y$200,MATCH($A39,posicao_contratual!$A$2:$A$200,0))=0),0,"")),"")</f>
        <v/>
      </c>
    </row>
    <row r="40" spans="1:15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3"/>
        <v/>
      </c>
      <c r="H40" s="105"/>
      <c r="I40" s="64" t="str">
        <f>IFERROR(IF(OR($A40="",$C40=""),"",IF(OR(($O40)="",($O40)&gt;(MIN(MATCH($C40,{"C0","C1","C2","C3","C4"},0)-1,COUNT(parametros!$F$2:$F$6)-1)),NOT(ISNUMBER(INDEX(parametros!$F$2:$F$6,(MIN(MATCH($C40,{"C0","C1","C2","C3","C4"},0)-1,COUNT(parametros!$F$2:$F$6)-1))+1))),NOT(ISNUMBER(INDEX(parametros!$F$2:$F$6,($O40)+1)))),"",INDEX(parametros!$F$2:$F$6,(MIN(MATCH($C40,{"C0","C1","C2","C3","C4"},0)-1,COUNT(parametros!$F$2:$F$6)-1))+1)/INDEX(parametros!$F$2:$F$6,($O40)+1))),"")</f>
        <v/>
      </c>
      <c r="J40" s="107" t="str">
        <f t="shared" si="4"/>
        <v/>
      </c>
      <c r="K40" s="105"/>
      <c r="L40" s="85" t="str">
        <f t="shared" si="5"/>
        <v/>
      </c>
      <c r="M40" s="483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ITEM_DUPLICADO",IF(AND(ISNUMBER(SEARCH("NOVO",D40)),COUNTIFS($A$2:$A$200,A40,$D$2:$D$200,"*novo*")&gt;1),"ALERTA: NOVO_ITEM_COM_MAIS_DE_UMA_INCLUSAO",IF(OR(C40="",C40="Fora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item.",IF(AND(ISNUMBER(SEARCH("NOVO",D40)),OR(N40="",ISERROR(MATCH(N40,{"C0","C1","C2","C3","C4"},0)))),"ALERTA: BASE_VU_OBRIGATORIA",IF(AND(NOT(ISNUMBER(SEARCH("NOVO",D40))),N40&lt;&gt;""),"ALERTA: BASE_VU_NAO_APLICAVEL",IF(AND(UPPER(H40)="SIM",NOT(ISNUMBER(I40))),"ALERTA: BASE_VU_INVALIDA_OU_POSTERIOR_AO_FATOR_ALVO","OK")))))))))))</f>
        <v/>
      </c>
      <c r="N40" s="485"/>
      <c r="O40" s="487" t="str">
        <f>IFERROR(IF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1,IF(COUNTIFS($A$2:$A$200,$A40,$D$2:$D$200,"*novo*",$N$2:$N$200,"C4")&gt;0,4,IF(COUNTIFS($A$2:$A$200,$A40,$D$2:$D$200,"*novo*",$N$2:$N$200,"C3")&gt;0,3,IF(COUNTIFS($A$2:$A$200,$A40,$D$2:$D$200,"*novo*",$N$2:$N$200,"C2")&gt;0,2,IF(COUNTIFS($A$2:$A$200,$A40,$D$2:$D$200,"*novo*",$N$2:$N$200,"C1")&gt;0,1,IF(COUNTIFS($A$2:$A$200,$A40,$D$2:$D$200,"*novo*",$N$2:$N$200,"C0")&gt;0,0,""))))),IF(AND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0,INDEX(posicao_contratual!$Y$2:$Y$200,MATCH($A40,posicao_contratual!$A$2:$A$200,0))=0),0,"")),"")</f>
        <v/>
      </c>
    </row>
    <row r="41" spans="1:15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3"/>
        <v/>
      </c>
      <c r="H41" s="105"/>
      <c r="I41" s="64" t="str">
        <f>IFERROR(IF(OR($A41="",$C41=""),"",IF(OR(($O41)="",($O41)&gt;(MIN(MATCH($C41,{"C0","C1","C2","C3","C4"},0)-1,COUNT(parametros!$F$2:$F$6)-1)),NOT(ISNUMBER(INDEX(parametros!$F$2:$F$6,(MIN(MATCH($C41,{"C0","C1","C2","C3","C4"},0)-1,COUNT(parametros!$F$2:$F$6)-1))+1))),NOT(ISNUMBER(INDEX(parametros!$F$2:$F$6,($O41)+1)))),"",INDEX(parametros!$F$2:$F$6,(MIN(MATCH($C41,{"C0","C1","C2","C3","C4"},0)-1,COUNT(parametros!$F$2:$F$6)-1))+1)/INDEX(parametros!$F$2:$F$6,($O41)+1))),"")</f>
        <v/>
      </c>
      <c r="J41" s="107" t="str">
        <f t="shared" si="4"/>
        <v/>
      </c>
      <c r="K41" s="105"/>
      <c r="L41" s="85" t="str">
        <f t="shared" si="5"/>
        <v/>
      </c>
      <c r="M41" s="483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ITEM_DUPLICADO",IF(AND(ISNUMBER(SEARCH("NOVO",D41)),COUNTIFS($A$2:$A$200,A41,$D$2:$D$200,"*novo*")&gt;1),"ALERTA: NOVO_ITEM_COM_MAIS_DE_UMA_INCLUSAO",IF(OR(C41="",C41="Fora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item.",IF(AND(ISNUMBER(SEARCH("NOVO",D41)),OR(N41="",ISERROR(MATCH(N41,{"C0","C1","C2","C3","C4"},0)))),"ALERTA: BASE_VU_OBRIGATORIA",IF(AND(NOT(ISNUMBER(SEARCH("NOVO",D41))),N41&lt;&gt;""),"ALERTA: BASE_VU_NAO_APLICAVEL",IF(AND(UPPER(H41)="SIM",NOT(ISNUMBER(I41))),"ALERTA: BASE_VU_INVALIDA_OU_POSTERIOR_AO_FATOR_ALVO","OK")))))))))))</f>
        <v/>
      </c>
      <c r="N41" s="485"/>
      <c r="O41" s="487" t="str">
        <f>IFERROR(IF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1,IF(COUNTIFS($A$2:$A$200,$A41,$D$2:$D$200,"*novo*",$N$2:$N$200,"C4")&gt;0,4,IF(COUNTIFS($A$2:$A$200,$A41,$D$2:$D$200,"*novo*",$N$2:$N$200,"C3")&gt;0,3,IF(COUNTIFS($A$2:$A$200,$A41,$D$2:$D$200,"*novo*",$N$2:$N$200,"C2")&gt;0,2,IF(COUNTIFS($A$2:$A$200,$A41,$D$2:$D$200,"*novo*",$N$2:$N$200,"C1")&gt;0,1,IF(COUNTIFS($A$2:$A$200,$A41,$D$2:$D$200,"*novo*",$N$2:$N$200,"C0")&gt;0,0,""))))),IF(AND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0,INDEX(posicao_contratual!$Y$2:$Y$200,MATCH($A41,posicao_contratual!$A$2:$A$200,0))=0),0,"")),"")</f>
        <v/>
      </c>
    </row>
    <row r="42" spans="1:15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3"/>
        <v/>
      </c>
      <c r="H42" s="105"/>
      <c r="I42" s="64" t="str">
        <f>IFERROR(IF(OR($A42="",$C42=""),"",IF(OR(($O42)="",($O42)&gt;(MIN(MATCH($C42,{"C0","C1","C2","C3","C4"},0)-1,COUNT(parametros!$F$2:$F$6)-1)),NOT(ISNUMBER(INDEX(parametros!$F$2:$F$6,(MIN(MATCH($C42,{"C0","C1","C2","C3","C4"},0)-1,COUNT(parametros!$F$2:$F$6)-1))+1))),NOT(ISNUMBER(INDEX(parametros!$F$2:$F$6,($O42)+1)))),"",INDEX(parametros!$F$2:$F$6,(MIN(MATCH($C42,{"C0","C1","C2","C3","C4"},0)-1,COUNT(parametros!$F$2:$F$6)-1))+1)/INDEX(parametros!$F$2:$F$6,($O42)+1))),"")</f>
        <v/>
      </c>
      <c r="J42" s="107" t="str">
        <f t="shared" si="4"/>
        <v/>
      </c>
      <c r="K42" s="105"/>
      <c r="L42" s="85" t="str">
        <f t="shared" si="5"/>
        <v/>
      </c>
      <c r="M42" s="483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ITEM_DUPLICADO",IF(AND(ISNUMBER(SEARCH("NOVO",D42)),COUNTIFS($A$2:$A$200,A42,$D$2:$D$200,"*novo*")&gt;1),"ALERTA: NOVO_ITEM_COM_MAIS_DE_UMA_INCLUSAO",IF(OR(C42="",C42="Fora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item.",IF(AND(ISNUMBER(SEARCH("NOVO",D42)),OR(N42="",ISERROR(MATCH(N42,{"C0","C1","C2","C3","C4"},0)))),"ALERTA: BASE_VU_OBRIGATORIA",IF(AND(NOT(ISNUMBER(SEARCH("NOVO",D42))),N42&lt;&gt;""),"ALERTA: BASE_VU_NAO_APLICAVEL",IF(AND(UPPER(H42)="SIM",NOT(ISNUMBER(I42))),"ALERTA: BASE_VU_INVALIDA_OU_POSTERIOR_AO_FATOR_ALVO","OK")))))))))))</f>
        <v/>
      </c>
      <c r="N42" s="485"/>
      <c r="O42" s="487" t="str">
        <f>IFERROR(IF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1,IF(COUNTIFS($A$2:$A$200,$A42,$D$2:$D$200,"*novo*",$N$2:$N$200,"C4")&gt;0,4,IF(COUNTIFS($A$2:$A$200,$A42,$D$2:$D$200,"*novo*",$N$2:$N$200,"C3")&gt;0,3,IF(COUNTIFS($A$2:$A$200,$A42,$D$2:$D$200,"*novo*",$N$2:$N$200,"C2")&gt;0,2,IF(COUNTIFS($A$2:$A$200,$A42,$D$2:$D$200,"*novo*",$N$2:$N$200,"C1")&gt;0,1,IF(COUNTIFS($A$2:$A$200,$A42,$D$2:$D$200,"*novo*",$N$2:$N$200,"C0")&gt;0,0,""))))),IF(AND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0,INDEX(posicao_contratual!$Y$2:$Y$200,MATCH($A42,posicao_contratual!$A$2:$A$200,0))=0),0,"")),"")</f>
        <v/>
      </c>
    </row>
    <row r="43" spans="1:15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3"/>
        <v/>
      </c>
      <c r="H43" s="105"/>
      <c r="I43" s="64" t="str">
        <f>IFERROR(IF(OR($A43="",$C43=""),"",IF(OR(($O43)="",($O43)&gt;(MIN(MATCH($C43,{"C0","C1","C2","C3","C4"},0)-1,COUNT(parametros!$F$2:$F$6)-1)),NOT(ISNUMBER(INDEX(parametros!$F$2:$F$6,(MIN(MATCH($C43,{"C0","C1","C2","C3","C4"},0)-1,COUNT(parametros!$F$2:$F$6)-1))+1))),NOT(ISNUMBER(INDEX(parametros!$F$2:$F$6,($O43)+1)))),"",INDEX(parametros!$F$2:$F$6,(MIN(MATCH($C43,{"C0","C1","C2","C3","C4"},0)-1,COUNT(parametros!$F$2:$F$6)-1))+1)/INDEX(parametros!$F$2:$F$6,($O43)+1))),"")</f>
        <v/>
      </c>
      <c r="J43" s="107" t="str">
        <f t="shared" si="4"/>
        <v/>
      </c>
      <c r="K43" s="105"/>
      <c r="L43" s="85" t="str">
        <f t="shared" si="5"/>
        <v/>
      </c>
      <c r="M43" s="483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ITEM_DUPLICADO",IF(AND(ISNUMBER(SEARCH("NOVO",D43)),COUNTIFS($A$2:$A$200,A43,$D$2:$D$200,"*novo*")&gt;1),"ALERTA: NOVO_ITEM_COM_MAIS_DE_UMA_INCLUSAO",IF(OR(C43="",C43="Fora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item.",IF(AND(ISNUMBER(SEARCH("NOVO",D43)),OR(N43="",ISERROR(MATCH(N43,{"C0","C1","C2","C3","C4"},0)))),"ALERTA: BASE_VU_OBRIGATORIA",IF(AND(NOT(ISNUMBER(SEARCH("NOVO",D43))),N43&lt;&gt;""),"ALERTA: BASE_VU_NAO_APLICAVEL",IF(AND(UPPER(H43)="SIM",NOT(ISNUMBER(I43))),"ALERTA: BASE_VU_INVALIDA_OU_POSTERIOR_AO_FATOR_ALVO","OK")))))))))))</f>
        <v/>
      </c>
      <c r="N43" s="485"/>
      <c r="O43" s="487" t="str">
        <f>IFERROR(IF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1,IF(COUNTIFS($A$2:$A$200,$A43,$D$2:$D$200,"*novo*",$N$2:$N$200,"C4")&gt;0,4,IF(COUNTIFS($A$2:$A$200,$A43,$D$2:$D$200,"*novo*",$N$2:$N$200,"C3")&gt;0,3,IF(COUNTIFS($A$2:$A$200,$A43,$D$2:$D$200,"*novo*",$N$2:$N$200,"C2")&gt;0,2,IF(COUNTIFS($A$2:$A$200,$A43,$D$2:$D$200,"*novo*",$N$2:$N$200,"C1")&gt;0,1,IF(COUNTIFS($A$2:$A$200,$A43,$D$2:$D$200,"*novo*",$N$2:$N$200,"C0")&gt;0,0,""))))),IF(AND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0,INDEX(posicao_contratual!$Y$2:$Y$200,MATCH($A43,posicao_contratual!$A$2:$A$200,0))=0),0,"")),"")</f>
        <v/>
      </c>
    </row>
    <row r="44" spans="1:15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3"/>
        <v/>
      </c>
      <c r="H44" s="105"/>
      <c r="I44" s="64" t="str">
        <f>IFERROR(IF(OR($A44="",$C44=""),"",IF(OR(($O44)="",($O44)&gt;(MIN(MATCH($C44,{"C0","C1","C2","C3","C4"},0)-1,COUNT(parametros!$F$2:$F$6)-1)),NOT(ISNUMBER(INDEX(parametros!$F$2:$F$6,(MIN(MATCH($C44,{"C0","C1","C2","C3","C4"},0)-1,COUNT(parametros!$F$2:$F$6)-1))+1))),NOT(ISNUMBER(INDEX(parametros!$F$2:$F$6,($O44)+1)))),"",INDEX(parametros!$F$2:$F$6,(MIN(MATCH($C44,{"C0","C1","C2","C3","C4"},0)-1,COUNT(parametros!$F$2:$F$6)-1))+1)/INDEX(parametros!$F$2:$F$6,($O44)+1))),"")</f>
        <v/>
      </c>
      <c r="J44" s="107" t="str">
        <f t="shared" si="4"/>
        <v/>
      </c>
      <c r="K44" s="105"/>
      <c r="L44" s="85" t="str">
        <f t="shared" si="5"/>
        <v/>
      </c>
      <c r="M44" s="483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ITEM_DUPLICADO",IF(AND(ISNUMBER(SEARCH("NOVO",D44)),COUNTIFS($A$2:$A$200,A44,$D$2:$D$200,"*novo*")&gt;1),"ALERTA: NOVO_ITEM_COM_MAIS_DE_UMA_INCLUSAO",IF(OR(C44="",C44="Fora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item.",IF(AND(ISNUMBER(SEARCH("NOVO",D44)),OR(N44="",ISERROR(MATCH(N44,{"C0","C1","C2","C3","C4"},0)))),"ALERTA: BASE_VU_OBRIGATORIA",IF(AND(NOT(ISNUMBER(SEARCH("NOVO",D44))),N44&lt;&gt;""),"ALERTA: BASE_VU_NAO_APLICAVEL",IF(AND(UPPER(H44)="SIM",NOT(ISNUMBER(I44))),"ALERTA: BASE_VU_INVALIDA_OU_POSTERIOR_AO_FATOR_ALVO","OK")))))))))))</f>
        <v/>
      </c>
      <c r="N44" s="485"/>
      <c r="O44" s="487" t="str">
        <f>IFERROR(IF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1,IF(COUNTIFS($A$2:$A$200,$A44,$D$2:$D$200,"*novo*",$N$2:$N$200,"C4")&gt;0,4,IF(COUNTIFS($A$2:$A$200,$A44,$D$2:$D$200,"*novo*",$N$2:$N$200,"C3")&gt;0,3,IF(COUNTIFS($A$2:$A$200,$A44,$D$2:$D$200,"*novo*",$N$2:$N$200,"C2")&gt;0,2,IF(COUNTIFS($A$2:$A$200,$A44,$D$2:$D$200,"*novo*",$N$2:$N$200,"C1")&gt;0,1,IF(COUNTIFS($A$2:$A$200,$A44,$D$2:$D$200,"*novo*",$N$2:$N$200,"C0")&gt;0,0,""))))),IF(AND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0,INDEX(posicao_contratual!$Y$2:$Y$200,MATCH($A44,posicao_contratual!$A$2:$A$200,0))=0),0,"")),"")</f>
        <v/>
      </c>
    </row>
    <row r="45" spans="1:15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3"/>
        <v/>
      </c>
      <c r="H45" s="105"/>
      <c r="I45" s="64" t="str">
        <f>IFERROR(IF(OR($A45="",$C45=""),"",IF(OR(($O45)="",($O45)&gt;(MIN(MATCH($C45,{"C0","C1","C2","C3","C4"},0)-1,COUNT(parametros!$F$2:$F$6)-1)),NOT(ISNUMBER(INDEX(parametros!$F$2:$F$6,(MIN(MATCH($C45,{"C0","C1","C2","C3","C4"},0)-1,COUNT(parametros!$F$2:$F$6)-1))+1))),NOT(ISNUMBER(INDEX(parametros!$F$2:$F$6,($O45)+1)))),"",INDEX(parametros!$F$2:$F$6,(MIN(MATCH($C45,{"C0","C1","C2","C3","C4"},0)-1,COUNT(parametros!$F$2:$F$6)-1))+1)/INDEX(parametros!$F$2:$F$6,($O45)+1))),"")</f>
        <v/>
      </c>
      <c r="J45" s="107" t="str">
        <f t="shared" si="4"/>
        <v/>
      </c>
      <c r="K45" s="105"/>
      <c r="L45" s="85" t="str">
        <f t="shared" si="5"/>
        <v/>
      </c>
      <c r="M45" s="483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ITEM_DUPLICADO",IF(AND(ISNUMBER(SEARCH("NOVO",D45)),COUNTIFS($A$2:$A$200,A45,$D$2:$D$200,"*novo*")&gt;1),"ALERTA: NOVO_ITEM_COM_MAIS_DE_UMA_INCLUSAO",IF(OR(C45="",C45="Fora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item.",IF(AND(ISNUMBER(SEARCH("NOVO",D45)),OR(N45="",ISERROR(MATCH(N45,{"C0","C1","C2","C3","C4"},0)))),"ALERTA: BASE_VU_OBRIGATORIA",IF(AND(NOT(ISNUMBER(SEARCH("NOVO",D45))),N45&lt;&gt;""),"ALERTA: BASE_VU_NAO_APLICAVEL",IF(AND(UPPER(H45)="SIM",NOT(ISNUMBER(I45))),"ALERTA: BASE_VU_INVALIDA_OU_POSTERIOR_AO_FATOR_ALVO","OK")))))))))))</f>
        <v/>
      </c>
      <c r="N45" s="485"/>
      <c r="O45" s="487" t="str">
        <f>IFERROR(IF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1,IF(COUNTIFS($A$2:$A$200,$A45,$D$2:$D$200,"*novo*",$N$2:$N$200,"C4")&gt;0,4,IF(COUNTIFS($A$2:$A$200,$A45,$D$2:$D$200,"*novo*",$N$2:$N$200,"C3")&gt;0,3,IF(COUNTIFS($A$2:$A$200,$A45,$D$2:$D$200,"*novo*",$N$2:$N$200,"C2")&gt;0,2,IF(COUNTIFS($A$2:$A$200,$A45,$D$2:$D$200,"*novo*",$N$2:$N$200,"C1")&gt;0,1,IF(COUNTIFS($A$2:$A$200,$A45,$D$2:$D$200,"*novo*",$N$2:$N$200,"C0")&gt;0,0,""))))),IF(AND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0,INDEX(posicao_contratual!$Y$2:$Y$200,MATCH($A45,posicao_contratual!$A$2:$A$200,0))=0),0,"")),"")</f>
        <v/>
      </c>
    </row>
    <row r="46" spans="1:15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3"/>
        <v/>
      </c>
      <c r="H46" s="105"/>
      <c r="I46" s="64" t="str">
        <f>IFERROR(IF(OR($A46="",$C46=""),"",IF(OR(($O46)="",($O46)&gt;(MIN(MATCH($C46,{"C0","C1","C2","C3","C4"},0)-1,COUNT(parametros!$F$2:$F$6)-1)),NOT(ISNUMBER(INDEX(parametros!$F$2:$F$6,(MIN(MATCH($C46,{"C0","C1","C2","C3","C4"},0)-1,COUNT(parametros!$F$2:$F$6)-1))+1))),NOT(ISNUMBER(INDEX(parametros!$F$2:$F$6,($O46)+1)))),"",INDEX(parametros!$F$2:$F$6,(MIN(MATCH($C46,{"C0","C1","C2","C3","C4"},0)-1,COUNT(parametros!$F$2:$F$6)-1))+1)/INDEX(parametros!$F$2:$F$6,($O46)+1))),"")</f>
        <v/>
      </c>
      <c r="J46" s="107" t="str">
        <f t="shared" si="4"/>
        <v/>
      </c>
      <c r="K46" s="105"/>
      <c r="L46" s="85" t="str">
        <f t="shared" si="5"/>
        <v/>
      </c>
      <c r="M46" s="483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ITEM_DUPLICADO",IF(AND(ISNUMBER(SEARCH("NOVO",D46)),COUNTIFS($A$2:$A$200,A46,$D$2:$D$200,"*novo*")&gt;1),"ALERTA: NOVO_ITEM_COM_MAIS_DE_UMA_INCLUSAO",IF(OR(C46="",C46="Fora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item.",IF(AND(ISNUMBER(SEARCH("NOVO",D46)),OR(N46="",ISERROR(MATCH(N46,{"C0","C1","C2","C3","C4"},0)))),"ALERTA: BASE_VU_OBRIGATORIA",IF(AND(NOT(ISNUMBER(SEARCH("NOVO",D46))),N46&lt;&gt;""),"ALERTA: BASE_VU_NAO_APLICAVEL",IF(AND(UPPER(H46)="SIM",NOT(ISNUMBER(I46))),"ALERTA: BASE_VU_INVALIDA_OU_POSTERIOR_AO_FATOR_ALVO","OK")))))))))))</f>
        <v/>
      </c>
      <c r="N46" s="485"/>
      <c r="O46" s="487" t="str">
        <f>IFERROR(IF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1,IF(COUNTIFS($A$2:$A$200,$A46,$D$2:$D$200,"*novo*",$N$2:$N$200,"C4")&gt;0,4,IF(COUNTIFS($A$2:$A$200,$A46,$D$2:$D$200,"*novo*",$N$2:$N$200,"C3")&gt;0,3,IF(COUNTIFS($A$2:$A$200,$A46,$D$2:$D$200,"*novo*",$N$2:$N$200,"C2")&gt;0,2,IF(COUNTIFS($A$2:$A$200,$A46,$D$2:$D$200,"*novo*",$N$2:$N$200,"C1")&gt;0,1,IF(COUNTIFS($A$2:$A$200,$A46,$D$2:$D$200,"*novo*",$N$2:$N$200,"C0")&gt;0,0,""))))),IF(AND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0,INDEX(posicao_contratual!$Y$2:$Y$200,MATCH($A46,posicao_contratual!$A$2:$A$200,0))=0),0,"")),"")</f>
        <v/>
      </c>
    </row>
    <row r="47" spans="1:15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3"/>
        <v/>
      </c>
      <c r="H47" s="105"/>
      <c r="I47" s="64" t="str">
        <f>IFERROR(IF(OR($A47="",$C47=""),"",IF(OR(($O47)="",($O47)&gt;(MIN(MATCH($C47,{"C0","C1","C2","C3","C4"},0)-1,COUNT(parametros!$F$2:$F$6)-1)),NOT(ISNUMBER(INDEX(parametros!$F$2:$F$6,(MIN(MATCH($C47,{"C0","C1","C2","C3","C4"},0)-1,COUNT(parametros!$F$2:$F$6)-1))+1))),NOT(ISNUMBER(INDEX(parametros!$F$2:$F$6,($O47)+1)))),"",INDEX(parametros!$F$2:$F$6,(MIN(MATCH($C47,{"C0","C1","C2","C3","C4"},0)-1,COUNT(parametros!$F$2:$F$6)-1))+1)/INDEX(parametros!$F$2:$F$6,($O47)+1))),"")</f>
        <v/>
      </c>
      <c r="J47" s="107" t="str">
        <f t="shared" si="4"/>
        <v/>
      </c>
      <c r="K47" s="105"/>
      <c r="L47" s="85" t="str">
        <f t="shared" si="5"/>
        <v/>
      </c>
      <c r="M47" s="483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ITEM_DUPLICADO",IF(AND(ISNUMBER(SEARCH("NOVO",D47)),COUNTIFS($A$2:$A$200,A47,$D$2:$D$200,"*novo*")&gt;1),"ALERTA: NOVO_ITEM_COM_MAIS_DE_UMA_INCLUSAO",IF(OR(C47="",C47="Fora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item.",IF(AND(ISNUMBER(SEARCH("NOVO",D47)),OR(N47="",ISERROR(MATCH(N47,{"C0","C1","C2","C3","C4"},0)))),"ALERTA: BASE_VU_OBRIGATORIA",IF(AND(NOT(ISNUMBER(SEARCH("NOVO",D47))),N47&lt;&gt;""),"ALERTA: BASE_VU_NAO_APLICAVEL",IF(AND(UPPER(H47)="SIM",NOT(ISNUMBER(I47))),"ALERTA: BASE_VU_INVALIDA_OU_POSTERIOR_AO_FATOR_ALVO","OK")))))))))))</f>
        <v/>
      </c>
      <c r="N47" s="485"/>
      <c r="O47" s="487" t="str">
        <f>IFERROR(IF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1,IF(COUNTIFS($A$2:$A$200,$A47,$D$2:$D$200,"*novo*",$N$2:$N$200,"C4")&gt;0,4,IF(COUNTIFS($A$2:$A$200,$A47,$D$2:$D$200,"*novo*",$N$2:$N$200,"C3")&gt;0,3,IF(COUNTIFS($A$2:$A$200,$A47,$D$2:$D$200,"*novo*",$N$2:$N$200,"C2")&gt;0,2,IF(COUNTIFS($A$2:$A$200,$A47,$D$2:$D$200,"*novo*",$N$2:$N$200,"C1")&gt;0,1,IF(COUNTIFS($A$2:$A$200,$A47,$D$2:$D$200,"*novo*",$N$2:$N$200,"C0")&gt;0,0,""))))),IF(AND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0,INDEX(posicao_contratual!$Y$2:$Y$200,MATCH($A47,posicao_contratual!$A$2:$A$200,0))=0),0,"")),"")</f>
        <v/>
      </c>
    </row>
    <row r="48" spans="1:15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3"/>
        <v/>
      </c>
      <c r="H48" s="105"/>
      <c r="I48" s="64" t="str">
        <f>IFERROR(IF(OR($A48="",$C48=""),"",IF(OR(($O48)="",($O48)&gt;(MIN(MATCH($C48,{"C0","C1","C2","C3","C4"},0)-1,COUNT(parametros!$F$2:$F$6)-1)),NOT(ISNUMBER(INDEX(parametros!$F$2:$F$6,(MIN(MATCH($C48,{"C0","C1","C2","C3","C4"},0)-1,COUNT(parametros!$F$2:$F$6)-1))+1))),NOT(ISNUMBER(INDEX(parametros!$F$2:$F$6,($O48)+1)))),"",INDEX(parametros!$F$2:$F$6,(MIN(MATCH($C48,{"C0","C1","C2","C3","C4"},0)-1,COUNT(parametros!$F$2:$F$6)-1))+1)/INDEX(parametros!$F$2:$F$6,($O48)+1))),"")</f>
        <v/>
      </c>
      <c r="J48" s="107" t="str">
        <f t="shared" si="4"/>
        <v/>
      </c>
      <c r="K48" s="105"/>
      <c r="L48" s="85" t="str">
        <f t="shared" si="5"/>
        <v/>
      </c>
      <c r="M48" s="483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ITEM_DUPLICADO",IF(AND(ISNUMBER(SEARCH("NOVO",D48)),COUNTIFS($A$2:$A$200,A48,$D$2:$D$200,"*novo*")&gt;1),"ALERTA: NOVO_ITEM_COM_MAIS_DE_UMA_INCLUSAO",IF(OR(C48="",C48="Fora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item.",IF(AND(ISNUMBER(SEARCH("NOVO",D48)),OR(N48="",ISERROR(MATCH(N48,{"C0","C1","C2","C3","C4"},0)))),"ALERTA: BASE_VU_OBRIGATORIA",IF(AND(NOT(ISNUMBER(SEARCH("NOVO",D48))),N48&lt;&gt;""),"ALERTA: BASE_VU_NAO_APLICAVEL",IF(AND(UPPER(H48)="SIM",NOT(ISNUMBER(I48))),"ALERTA: BASE_VU_INVALIDA_OU_POSTERIOR_AO_FATOR_ALVO","OK")))))))))))</f>
        <v/>
      </c>
      <c r="N48" s="485"/>
      <c r="O48" s="487" t="str">
        <f>IFERROR(IF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1,IF(COUNTIFS($A$2:$A$200,$A48,$D$2:$D$200,"*novo*",$N$2:$N$200,"C4")&gt;0,4,IF(COUNTIFS($A$2:$A$200,$A48,$D$2:$D$200,"*novo*",$N$2:$N$200,"C3")&gt;0,3,IF(COUNTIFS($A$2:$A$200,$A48,$D$2:$D$200,"*novo*",$N$2:$N$200,"C2")&gt;0,2,IF(COUNTIFS($A$2:$A$200,$A48,$D$2:$D$200,"*novo*",$N$2:$N$200,"C1")&gt;0,1,IF(COUNTIFS($A$2:$A$200,$A48,$D$2:$D$200,"*novo*",$N$2:$N$200,"C0")&gt;0,0,""))))),IF(AND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0,INDEX(posicao_contratual!$Y$2:$Y$200,MATCH($A48,posicao_contratual!$A$2:$A$200,0))=0),0,"")),"")</f>
        <v/>
      </c>
    </row>
    <row r="49" spans="1:15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3"/>
        <v/>
      </c>
      <c r="H49" s="105"/>
      <c r="I49" s="64" t="str">
        <f>IFERROR(IF(OR($A49="",$C49=""),"",IF(OR(($O49)="",($O49)&gt;(MIN(MATCH($C49,{"C0","C1","C2","C3","C4"},0)-1,COUNT(parametros!$F$2:$F$6)-1)),NOT(ISNUMBER(INDEX(parametros!$F$2:$F$6,(MIN(MATCH($C49,{"C0","C1","C2","C3","C4"},0)-1,COUNT(parametros!$F$2:$F$6)-1))+1))),NOT(ISNUMBER(INDEX(parametros!$F$2:$F$6,($O49)+1)))),"",INDEX(parametros!$F$2:$F$6,(MIN(MATCH($C49,{"C0","C1","C2","C3","C4"},0)-1,COUNT(parametros!$F$2:$F$6)-1))+1)/INDEX(parametros!$F$2:$F$6,($O49)+1))),"")</f>
        <v/>
      </c>
      <c r="J49" s="107" t="str">
        <f t="shared" si="4"/>
        <v/>
      </c>
      <c r="K49" s="105"/>
      <c r="L49" s="85" t="str">
        <f t="shared" si="5"/>
        <v/>
      </c>
      <c r="M49" s="483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ITEM_DUPLICADO",IF(AND(ISNUMBER(SEARCH("NOVO",D49)),COUNTIFS($A$2:$A$200,A49,$D$2:$D$200,"*novo*")&gt;1),"ALERTA: NOVO_ITEM_COM_MAIS_DE_UMA_INCLUSAO",IF(OR(C49="",C49="Fora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item.",IF(AND(ISNUMBER(SEARCH("NOVO",D49)),OR(N49="",ISERROR(MATCH(N49,{"C0","C1","C2","C3","C4"},0)))),"ALERTA: BASE_VU_OBRIGATORIA",IF(AND(NOT(ISNUMBER(SEARCH("NOVO",D49))),N49&lt;&gt;""),"ALERTA: BASE_VU_NAO_APLICAVEL",IF(AND(UPPER(H49)="SIM",NOT(ISNUMBER(I49))),"ALERTA: BASE_VU_INVALIDA_OU_POSTERIOR_AO_FATOR_ALVO","OK")))))))))))</f>
        <v/>
      </c>
      <c r="N49" s="485"/>
      <c r="O49" s="487" t="str">
        <f>IFERROR(IF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1,IF(COUNTIFS($A$2:$A$200,$A49,$D$2:$D$200,"*novo*",$N$2:$N$200,"C4")&gt;0,4,IF(COUNTIFS($A$2:$A$200,$A49,$D$2:$D$200,"*novo*",$N$2:$N$200,"C3")&gt;0,3,IF(COUNTIFS($A$2:$A$200,$A49,$D$2:$D$200,"*novo*",$N$2:$N$200,"C2")&gt;0,2,IF(COUNTIFS($A$2:$A$200,$A49,$D$2:$D$200,"*novo*",$N$2:$N$200,"C1")&gt;0,1,IF(COUNTIFS($A$2:$A$200,$A49,$D$2:$D$200,"*novo*",$N$2:$N$200,"C0")&gt;0,0,""))))),IF(AND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0,INDEX(posicao_contratual!$Y$2:$Y$200,MATCH($A49,posicao_contratual!$A$2:$A$200,0))=0),0,"")),"")</f>
        <v/>
      </c>
    </row>
    <row r="50" spans="1:15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3"/>
        <v/>
      </c>
      <c r="H50" s="105"/>
      <c r="I50" s="64" t="str">
        <f>IFERROR(IF(OR($A50="",$C50=""),"",IF(OR(($O50)="",($O50)&gt;(MIN(MATCH($C50,{"C0","C1","C2","C3","C4"},0)-1,COUNT(parametros!$F$2:$F$6)-1)),NOT(ISNUMBER(INDEX(parametros!$F$2:$F$6,(MIN(MATCH($C50,{"C0","C1","C2","C3","C4"},0)-1,COUNT(parametros!$F$2:$F$6)-1))+1))),NOT(ISNUMBER(INDEX(parametros!$F$2:$F$6,($O50)+1)))),"",INDEX(parametros!$F$2:$F$6,(MIN(MATCH($C50,{"C0","C1","C2","C3","C4"},0)-1,COUNT(parametros!$F$2:$F$6)-1))+1)/INDEX(parametros!$F$2:$F$6,($O50)+1))),"")</f>
        <v/>
      </c>
      <c r="J50" s="107" t="str">
        <f t="shared" si="4"/>
        <v/>
      </c>
      <c r="K50" s="105"/>
      <c r="L50" s="85" t="str">
        <f t="shared" si="5"/>
        <v/>
      </c>
      <c r="M50" s="483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ITEM_DUPLICADO",IF(AND(ISNUMBER(SEARCH("NOVO",D50)),COUNTIFS($A$2:$A$200,A50,$D$2:$D$200,"*novo*")&gt;1),"ALERTA: NOVO_ITEM_COM_MAIS_DE_UMA_INCLUSAO",IF(OR(C50="",C50="Fora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item.",IF(AND(ISNUMBER(SEARCH("NOVO",D50)),OR(N50="",ISERROR(MATCH(N50,{"C0","C1","C2","C3","C4"},0)))),"ALERTA: BASE_VU_OBRIGATORIA",IF(AND(NOT(ISNUMBER(SEARCH("NOVO",D50))),N50&lt;&gt;""),"ALERTA: BASE_VU_NAO_APLICAVEL",IF(AND(UPPER(H50)="SIM",NOT(ISNUMBER(I50))),"ALERTA: BASE_VU_INVALIDA_OU_POSTERIOR_AO_FATOR_ALVO","OK")))))))))))</f>
        <v/>
      </c>
      <c r="N50" s="485"/>
      <c r="O50" s="487" t="str">
        <f>IFERROR(IF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1,IF(COUNTIFS($A$2:$A$200,$A50,$D$2:$D$200,"*novo*",$N$2:$N$200,"C4")&gt;0,4,IF(COUNTIFS($A$2:$A$200,$A50,$D$2:$D$200,"*novo*",$N$2:$N$200,"C3")&gt;0,3,IF(COUNTIFS($A$2:$A$200,$A50,$D$2:$D$200,"*novo*",$N$2:$N$200,"C2")&gt;0,2,IF(COUNTIFS($A$2:$A$200,$A50,$D$2:$D$200,"*novo*",$N$2:$N$200,"C1")&gt;0,1,IF(COUNTIFS($A$2:$A$200,$A50,$D$2:$D$200,"*novo*",$N$2:$N$200,"C0")&gt;0,0,""))))),IF(AND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0,INDEX(posicao_contratual!$Y$2:$Y$200,MATCH($A50,posicao_contratual!$A$2:$A$200,0))=0),0,"")),"")</f>
        <v/>
      </c>
    </row>
    <row r="51" spans="1:15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3"/>
        <v/>
      </c>
      <c r="H51" s="105"/>
      <c r="I51" s="64" t="str">
        <f>IFERROR(IF(OR($A51="",$C51=""),"",IF(OR(($O51)="",($O51)&gt;(MIN(MATCH($C51,{"C0","C1","C2","C3","C4"},0)-1,COUNT(parametros!$F$2:$F$6)-1)),NOT(ISNUMBER(INDEX(parametros!$F$2:$F$6,(MIN(MATCH($C51,{"C0","C1","C2","C3","C4"},0)-1,COUNT(parametros!$F$2:$F$6)-1))+1))),NOT(ISNUMBER(INDEX(parametros!$F$2:$F$6,($O51)+1)))),"",INDEX(parametros!$F$2:$F$6,(MIN(MATCH($C51,{"C0","C1","C2","C3","C4"},0)-1,COUNT(parametros!$F$2:$F$6)-1))+1)/INDEX(parametros!$F$2:$F$6,($O51)+1))),"")</f>
        <v/>
      </c>
      <c r="J51" s="107" t="str">
        <f t="shared" si="4"/>
        <v/>
      </c>
      <c r="K51" s="105"/>
      <c r="L51" s="85" t="str">
        <f t="shared" si="5"/>
        <v/>
      </c>
      <c r="M51" s="483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ITEM_DUPLICADO",IF(AND(ISNUMBER(SEARCH("NOVO",D51)),COUNTIFS($A$2:$A$200,A51,$D$2:$D$200,"*novo*")&gt;1),"ALERTA: NOVO_ITEM_COM_MAIS_DE_UMA_INCLUSAO",IF(OR(C51="",C51="Fora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item.",IF(AND(ISNUMBER(SEARCH("NOVO",D51)),OR(N51="",ISERROR(MATCH(N51,{"C0","C1","C2","C3","C4"},0)))),"ALERTA: BASE_VU_OBRIGATORIA",IF(AND(NOT(ISNUMBER(SEARCH("NOVO",D51))),N51&lt;&gt;""),"ALERTA: BASE_VU_NAO_APLICAVEL",IF(AND(UPPER(H51)="SIM",NOT(ISNUMBER(I51))),"ALERTA: BASE_VU_INVALIDA_OU_POSTERIOR_AO_FATOR_ALVO","OK")))))))))))</f>
        <v/>
      </c>
      <c r="N51" s="485"/>
      <c r="O51" s="487" t="str">
        <f>IFERROR(IF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1,IF(COUNTIFS($A$2:$A$200,$A51,$D$2:$D$200,"*novo*",$N$2:$N$200,"C4")&gt;0,4,IF(COUNTIFS($A$2:$A$200,$A51,$D$2:$D$200,"*novo*",$N$2:$N$200,"C3")&gt;0,3,IF(COUNTIFS($A$2:$A$200,$A51,$D$2:$D$200,"*novo*",$N$2:$N$200,"C2")&gt;0,2,IF(COUNTIFS($A$2:$A$200,$A51,$D$2:$D$200,"*novo*",$N$2:$N$200,"C1")&gt;0,1,IF(COUNTIFS($A$2:$A$200,$A51,$D$2:$D$200,"*novo*",$N$2:$N$200,"C0")&gt;0,0,""))))),IF(AND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0,INDEX(posicao_contratual!$Y$2:$Y$200,MATCH($A51,posicao_contratual!$A$2:$A$200,0))=0),0,"")),"")</f>
        <v/>
      </c>
    </row>
    <row r="52" spans="1:15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3"/>
        <v/>
      </c>
      <c r="H52" s="105"/>
      <c r="I52" s="64" t="str">
        <f>IFERROR(IF(OR($A52="",$C52=""),"",IF(OR(($O52)="",($O52)&gt;(MIN(MATCH($C52,{"C0","C1","C2","C3","C4"},0)-1,COUNT(parametros!$F$2:$F$6)-1)),NOT(ISNUMBER(INDEX(parametros!$F$2:$F$6,(MIN(MATCH($C52,{"C0","C1","C2","C3","C4"},0)-1,COUNT(parametros!$F$2:$F$6)-1))+1))),NOT(ISNUMBER(INDEX(parametros!$F$2:$F$6,($O52)+1)))),"",INDEX(parametros!$F$2:$F$6,(MIN(MATCH($C52,{"C0","C1","C2","C3","C4"},0)-1,COUNT(parametros!$F$2:$F$6)-1))+1)/INDEX(parametros!$F$2:$F$6,($O52)+1))),"")</f>
        <v/>
      </c>
      <c r="J52" s="107" t="str">
        <f t="shared" si="4"/>
        <v/>
      </c>
      <c r="K52" s="105"/>
      <c r="L52" s="85" t="str">
        <f t="shared" si="5"/>
        <v/>
      </c>
      <c r="M52" s="483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ITEM_DUPLICADO",IF(AND(ISNUMBER(SEARCH("NOVO",D52)),COUNTIFS($A$2:$A$200,A52,$D$2:$D$200,"*novo*")&gt;1),"ALERTA: NOVO_ITEM_COM_MAIS_DE_UMA_INCLUSAO",IF(OR(C52="",C52="Fora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item.",IF(AND(ISNUMBER(SEARCH("NOVO",D52)),OR(N52="",ISERROR(MATCH(N52,{"C0","C1","C2","C3","C4"},0)))),"ALERTA: BASE_VU_OBRIGATORIA",IF(AND(NOT(ISNUMBER(SEARCH("NOVO",D52))),N52&lt;&gt;""),"ALERTA: BASE_VU_NAO_APLICAVEL",IF(AND(UPPER(H52)="SIM",NOT(ISNUMBER(I52))),"ALERTA: BASE_VU_INVALIDA_OU_POSTERIOR_AO_FATOR_ALVO","OK")))))))))))</f>
        <v/>
      </c>
      <c r="N52" s="485"/>
      <c r="O52" s="487" t="str">
        <f>IFERROR(IF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1,IF(COUNTIFS($A$2:$A$200,$A52,$D$2:$D$200,"*novo*",$N$2:$N$200,"C4")&gt;0,4,IF(COUNTIFS($A$2:$A$200,$A52,$D$2:$D$200,"*novo*",$N$2:$N$200,"C3")&gt;0,3,IF(COUNTIFS($A$2:$A$200,$A52,$D$2:$D$200,"*novo*",$N$2:$N$200,"C2")&gt;0,2,IF(COUNTIFS($A$2:$A$200,$A52,$D$2:$D$200,"*novo*",$N$2:$N$200,"C1")&gt;0,1,IF(COUNTIFS($A$2:$A$200,$A52,$D$2:$D$200,"*novo*",$N$2:$N$200,"C0")&gt;0,0,""))))),IF(AND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0,INDEX(posicao_contratual!$Y$2:$Y$200,MATCH($A52,posicao_contratual!$A$2:$A$200,0))=0),0,"")),"")</f>
        <v/>
      </c>
    </row>
    <row r="53" spans="1:15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3"/>
        <v/>
      </c>
      <c r="H53" s="105"/>
      <c r="I53" s="64" t="str">
        <f>IFERROR(IF(OR($A53="",$C53=""),"",IF(OR(($O53)="",($O53)&gt;(MIN(MATCH($C53,{"C0","C1","C2","C3","C4"},0)-1,COUNT(parametros!$F$2:$F$6)-1)),NOT(ISNUMBER(INDEX(parametros!$F$2:$F$6,(MIN(MATCH($C53,{"C0","C1","C2","C3","C4"},0)-1,COUNT(parametros!$F$2:$F$6)-1))+1))),NOT(ISNUMBER(INDEX(parametros!$F$2:$F$6,($O53)+1)))),"",INDEX(parametros!$F$2:$F$6,(MIN(MATCH($C53,{"C0","C1","C2","C3","C4"},0)-1,COUNT(parametros!$F$2:$F$6)-1))+1)/INDEX(parametros!$F$2:$F$6,($O53)+1))),"")</f>
        <v/>
      </c>
      <c r="J53" s="107" t="str">
        <f t="shared" si="4"/>
        <v/>
      </c>
      <c r="K53" s="105"/>
      <c r="L53" s="85" t="str">
        <f t="shared" si="5"/>
        <v/>
      </c>
      <c r="M53" s="483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ITEM_DUPLICADO",IF(AND(ISNUMBER(SEARCH("NOVO",D53)),COUNTIFS($A$2:$A$200,A53,$D$2:$D$200,"*novo*")&gt;1),"ALERTA: NOVO_ITEM_COM_MAIS_DE_UMA_INCLUSAO",IF(OR(C53="",C53="Fora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item.",IF(AND(ISNUMBER(SEARCH("NOVO",D53)),OR(N53="",ISERROR(MATCH(N53,{"C0","C1","C2","C3","C4"},0)))),"ALERTA: BASE_VU_OBRIGATORIA",IF(AND(NOT(ISNUMBER(SEARCH("NOVO",D53))),N53&lt;&gt;""),"ALERTA: BASE_VU_NAO_APLICAVEL",IF(AND(UPPER(H53)="SIM",NOT(ISNUMBER(I53))),"ALERTA: BASE_VU_INVALIDA_OU_POSTERIOR_AO_FATOR_ALVO","OK")))))))))))</f>
        <v/>
      </c>
      <c r="N53" s="485"/>
      <c r="O53" s="487" t="str">
        <f>IFERROR(IF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1,IF(COUNTIFS($A$2:$A$200,$A53,$D$2:$D$200,"*novo*",$N$2:$N$200,"C4")&gt;0,4,IF(COUNTIFS($A$2:$A$200,$A53,$D$2:$D$200,"*novo*",$N$2:$N$200,"C3")&gt;0,3,IF(COUNTIFS($A$2:$A$200,$A53,$D$2:$D$200,"*novo*",$N$2:$N$200,"C2")&gt;0,2,IF(COUNTIFS($A$2:$A$200,$A53,$D$2:$D$200,"*novo*",$N$2:$N$200,"C1")&gt;0,1,IF(COUNTIFS($A$2:$A$200,$A53,$D$2:$D$200,"*novo*",$N$2:$N$200,"C0")&gt;0,0,""))))),IF(AND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0,INDEX(posicao_contratual!$Y$2:$Y$200,MATCH($A53,posicao_contratual!$A$2:$A$200,0))=0),0,"")),"")</f>
        <v/>
      </c>
    </row>
    <row r="54" spans="1:15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3"/>
        <v/>
      </c>
      <c r="H54" s="105"/>
      <c r="I54" s="64" t="str">
        <f>IFERROR(IF(OR($A54="",$C54=""),"",IF(OR(($O54)="",($O54)&gt;(MIN(MATCH($C54,{"C0","C1","C2","C3","C4"},0)-1,COUNT(parametros!$F$2:$F$6)-1)),NOT(ISNUMBER(INDEX(parametros!$F$2:$F$6,(MIN(MATCH($C54,{"C0","C1","C2","C3","C4"},0)-1,COUNT(parametros!$F$2:$F$6)-1))+1))),NOT(ISNUMBER(INDEX(parametros!$F$2:$F$6,($O54)+1)))),"",INDEX(parametros!$F$2:$F$6,(MIN(MATCH($C54,{"C0","C1","C2","C3","C4"},0)-1,COUNT(parametros!$F$2:$F$6)-1))+1)/INDEX(parametros!$F$2:$F$6,($O54)+1))),"")</f>
        <v/>
      </c>
      <c r="J54" s="107" t="str">
        <f t="shared" si="4"/>
        <v/>
      </c>
      <c r="K54" s="105"/>
      <c r="L54" s="85" t="str">
        <f t="shared" si="5"/>
        <v/>
      </c>
      <c r="M54" s="483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ITEM_DUPLICADO",IF(AND(ISNUMBER(SEARCH("NOVO",D54)),COUNTIFS($A$2:$A$200,A54,$D$2:$D$200,"*novo*")&gt;1),"ALERTA: NOVO_ITEM_COM_MAIS_DE_UMA_INCLUSAO",IF(OR(C54="",C54="Fora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item.",IF(AND(ISNUMBER(SEARCH("NOVO",D54)),OR(N54="",ISERROR(MATCH(N54,{"C0","C1","C2","C3","C4"},0)))),"ALERTA: BASE_VU_OBRIGATORIA",IF(AND(NOT(ISNUMBER(SEARCH("NOVO",D54))),N54&lt;&gt;""),"ALERTA: BASE_VU_NAO_APLICAVEL",IF(AND(UPPER(H54)="SIM",NOT(ISNUMBER(I54))),"ALERTA: BASE_VU_INVALIDA_OU_POSTERIOR_AO_FATOR_ALVO","OK")))))))))))</f>
        <v/>
      </c>
      <c r="N54" s="485"/>
      <c r="O54" s="487" t="str">
        <f>IFERROR(IF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1,IF(COUNTIFS($A$2:$A$200,$A54,$D$2:$D$200,"*novo*",$N$2:$N$200,"C4")&gt;0,4,IF(COUNTIFS($A$2:$A$200,$A54,$D$2:$D$200,"*novo*",$N$2:$N$200,"C3")&gt;0,3,IF(COUNTIFS($A$2:$A$200,$A54,$D$2:$D$200,"*novo*",$N$2:$N$200,"C2")&gt;0,2,IF(COUNTIFS($A$2:$A$200,$A54,$D$2:$D$200,"*novo*",$N$2:$N$200,"C1")&gt;0,1,IF(COUNTIFS($A$2:$A$200,$A54,$D$2:$D$200,"*novo*",$N$2:$N$200,"C0")&gt;0,0,""))))),IF(AND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0,INDEX(posicao_contratual!$Y$2:$Y$200,MATCH($A54,posicao_contratual!$A$2:$A$200,0))=0),0,"")),"")</f>
        <v/>
      </c>
    </row>
    <row r="55" spans="1:15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3"/>
        <v/>
      </c>
      <c r="H55" s="105"/>
      <c r="I55" s="64" t="str">
        <f>IFERROR(IF(OR($A55="",$C55=""),"",IF(OR(($O55)="",($O55)&gt;(MIN(MATCH($C55,{"C0","C1","C2","C3","C4"},0)-1,COUNT(parametros!$F$2:$F$6)-1)),NOT(ISNUMBER(INDEX(parametros!$F$2:$F$6,(MIN(MATCH($C55,{"C0","C1","C2","C3","C4"},0)-1,COUNT(parametros!$F$2:$F$6)-1))+1))),NOT(ISNUMBER(INDEX(parametros!$F$2:$F$6,($O55)+1)))),"",INDEX(parametros!$F$2:$F$6,(MIN(MATCH($C55,{"C0","C1","C2","C3","C4"},0)-1,COUNT(parametros!$F$2:$F$6)-1))+1)/INDEX(parametros!$F$2:$F$6,($O55)+1))),"")</f>
        <v/>
      </c>
      <c r="J55" s="107" t="str">
        <f t="shared" si="4"/>
        <v/>
      </c>
      <c r="K55" s="105"/>
      <c r="L55" s="85" t="str">
        <f t="shared" si="5"/>
        <v/>
      </c>
      <c r="M55" s="483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ITEM_DUPLICADO",IF(AND(ISNUMBER(SEARCH("NOVO",D55)),COUNTIFS($A$2:$A$200,A55,$D$2:$D$200,"*novo*")&gt;1),"ALERTA: NOVO_ITEM_COM_MAIS_DE_UMA_INCLUSAO",IF(OR(C55="",C55="Fora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item.",IF(AND(ISNUMBER(SEARCH("NOVO",D55)),OR(N55="",ISERROR(MATCH(N55,{"C0","C1","C2","C3","C4"},0)))),"ALERTA: BASE_VU_OBRIGATORIA",IF(AND(NOT(ISNUMBER(SEARCH("NOVO",D55))),N55&lt;&gt;""),"ALERTA: BASE_VU_NAO_APLICAVEL",IF(AND(UPPER(H55)="SIM",NOT(ISNUMBER(I55))),"ALERTA: BASE_VU_INVALIDA_OU_POSTERIOR_AO_FATOR_ALVO","OK")))))))))))</f>
        <v/>
      </c>
      <c r="N55" s="485"/>
      <c r="O55" s="487" t="str">
        <f>IFERROR(IF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1,IF(COUNTIFS($A$2:$A$200,$A55,$D$2:$D$200,"*novo*",$N$2:$N$200,"C4")&gt;0,4,IF(COUNTIFS($A$2:$A$200,$A55,$D$2:$D$200,"*novo*",$N$2:$N$200,"C3")&gt;0,3,IF(COUNTIFS($A$2:$A$200,$A55,$D$2:$D$200,"*novo*",$N$2:$N$200,"C2")&gt;0,2,IF(COUNTIFS($A$2:$A$200,$A55,$D$2:$D$200,"*novo*",$N$2:$N$200,"C1")&gt;0,1,IF(COUNTIFS($A$2:$A$200,$A55,$D$2:$D$200,"*novo*",$N$2:$N$200,"C0")&gt;0,0,""))))),IF(AND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0,INDEX(posicao_contratual!$Y$2:$Y$200,MATCH($A55,posicao_contratual!$A$2:$A$200,0))=0),0,"")),"")</f>
        <v/>
      </c>
    </row>
    <row r="56" spans="1:15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3"/>
        <v/>
      </c>
      <c r="H56" s="105"/>
      <c r="I56" s="64" t="str">
        <f>IFERROR(IF(OR($A56="",$C56=""),"",IF(OR(($O56)="",($O56)&gt;(MIN(MATCH($C56,{"C0","C1","C2","C3","C4"},0)-1,COUNT(parametros!$F$2:$F$6)-1)),NOT(ISNUMBER(INDEX(parametros!$F$2:$F$6,(MIN(MATCH($C56,{"C0","C1","C2","C3","C4"},0)-1,COUNT(parametros!$F$2:$F$6)-1))+1))),NOT(ISNUMBER(INDEX(parametros!$F$2:$F$6,($O56)+1)))),"",INDEX(parametros!$F$2:$F$6,(MIN(MATCH($C56,{"C0","C1","C2","C3","C4"},0)-1,COUNT(parametros!$F$2:$F$6)-1))+1)/INDEX(parametros!$F$2:$F$6,($O56)+1))),"")</f>
        <v/>
      </c>
      <c r="J56" s="107" t="str">
        <f t="shared" si="4"/>
        <v/>
      </c>
      <c r="K56" s="105"/>
      <c r="L56" s="85" t="str">
        <f t="shared" si="5"/>
        <v/>
      </c>
      <c r="M56" s="483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ITEM_DUPLICADO",IF(AND(ISNUMBER(SEARCH("NOVO",D56)),COUNTIFS($A$2:$A$200,A56,$D$2:$D$200,"*novo*")&gt;1),"ALERTA: NOVO_ITEM_COM_MAIS_DE_UMA_INCLUSAO",IF(OR(C56="",C56="Fora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item.",IF(AND(ISNUMBER(SEARCH("NOVO",D56)),OR(N56="",ISERROR(MATCH(N56,{"C0","C1","C2","C3","C4"},0)))),"ALERTA: BASE_VU_OBRIGATORIA",IF(AND(NOT(ISNUMBER(SEARCH("NOVO",D56))),N56&lt;&gt;""),"ALERTA: BASE_VU_NAO_APLICAVEL",IF(AND(UPPER(H56)="SIM",NOT(ISNUMBER(I56))),"ALERTA: BASE_VU_INVALIDA_OU_POSTERIOR_AO_FATOR_ALVO","OK")))))))))))</f>
        <v/>
      </c>
      <c r="N56" s="485"/>
      <c r="O56" s="487" t="str">
        <f>IFERROR(IF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1,IF(COUNTIFS($A$2:$A$200,$A56,$D$2:$D$200,"*novo*",$N$2:$N$200,"C4")&gt;0,4,IF(COUNTIFS($A$2:$A$200,$A56,$D$2:$D$200,"*novo*",$N$2:$N$200,"C3")&gt;0,3,IF(COUNTIFS($A$2:$A$200,$A56,$D$2:$D$200,"*novo*",$N$2:$N$200,"C2")&gt;0,2,IF(COUNTIFS($A$2:$A$200,$A56,$D$2:$D$200,"*novo*",$N$2:$N$200,"C1")&gt;0,1,IF(COUNTIFS($A$2:$A$200,$A56,$D$2:$D$200,"*novo*",$N$2:$N$200,"C0")&gt;0,0,""))))),IF(AND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0,INDEX(posicao_contratual!$Y$2:$Y$200,MATCH($A56,posicao_contratual!$A$2:$A$200,0))=0),0,"")),"")</f>
        <v/>
      </c>
    </row>
    <row r="57" spans="1:15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3"/>
        <v/>
      </c>
      <c r="H57" s="105"/>
      <c r="I57" s="64" t="str">
        <f>IFERROR(IF(OR($A57="",$C57=""),"",IF(OR(($O57)="",($O57)&gt;(MIN(MATCH($C57,{"C0","C1","C2","C3","C4"},0)-1,COUNT(parametros!$F$2:$F$6)-1)),NOT(ISNUMBER(INDEX(parametros!$F$2:$F$6,(MIN(MATCH($C57,{"C0","C1","C2","C3","C4"},0)-1,COUNT(parametros!$F$2:$F$6)-1))+1))),NOT(ISNUMBER(INDEX(parametros!$F$2:$F$6,($O57)+1)))),"",INDEX(parametros!$F$2:$F$6,(MIN(MATCH($C57,{"C0","C1","C2","C3","C4"},0)-1,COUNT(parametros!$F$2:$F$6)-1))+1)/INDEX(parametros!$F$2:$F$6,($O57)+1))),"")</f>
        <v/>
      </c>
      <c r="J57" s="107" t="str">
        <f t="shared" si="4"/>
        <v/>
      </c>
      <c r="K57" s="105"/>
      <c r="L57" s="85" t="str">
        <f t="shared" si="5"/>
        <v/>
      </c>
      <c r="M57" s="483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ITEM_DUPLICADO",IF(AND(ISNUMBER(SEARCH("NOVO",D57)),COUNTIFS($A$2:$A$200,A57,$D$2:$D$200,"*novo*")&gt;1),"ALERTA: NOVO_ITEM_COM_MAIS_DE_UMA_INCLUSAO",IF(OR(C57="",C57="Fora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item.",IF(AND(ISNUMBER(SEARCH("NOVO",D57)),OR(N57="",ISERROR(MATCH(N57,{"C0","C1","C2","C3","C4"},0)))),"ALERTA: BASE_VU_OBRIGATORIA",IF(AND(NOT(ISNUMBER(SEARCH("NOVO",D57))),N57&lt;&gt;""),"ALERTA: BASE_VU_NAO_APLICAVEL",IF(AND(UPPER(H57)="SIM",NOT(ISNUMBER(I57))),"ALERTA: BASE_VU_INVALIDA_OU_POSTERIOR_AO_FATOR_ALVO","OK")))))))))))</f>
        <v/>
      </c>
      <c r="N57" s="485"/>
      <c r="O57" s="487" t="str">
        <f>IFERROR(IF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1,IF(COUNTIFS($A$2:$A$200,$A57,$D$2:$D$200,"*novo*",$N$2:$N$200,"C4")&gt;0,4,IF(COUNTIFS($A$2:$A$200,$A57,$D$2:$D$200,"*novo*",$N$2:$N$200,"C3")&gt;0,3,IF(COUNTIFS($A$2:$A$200,$A57,$D$2:$D$200,"*novo*",$N$2:$N$200,"C2")&gt;0,2,IF(COUNTIFS($A$2:$A$200,$A57,$D$2:$D$200,"*novo*",$N$2:$N$200,"C1")&gt;0,1,IF(COUNTIFS($A$2:$A$200,$A57,$D$2:$D$200,"*novo*",$N$2:$N$200,"C0")&gt;0,0,""))))),IF(AND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0,INDEX(posicao_contratual!$Y$2:$Y$200,MATCH($A57,posicao_contratual!$A$2:$A$200,0))=0),0,"")),"")</f>
        <v/>
      </c>
    </row>
    <row r="58" spans="1:15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3"/>
        <v/>
      </c>
      <c r="H58" s="105"/>
      <c r="I58" s="64" t="str">
        <f>IFERROR(IF(OR($A58="",$C58=""),"",IF(OR(($O58)="",($O58)&gt;(MIN(MATCH($C58,{"C0","C1","C2","C3","C4"},0)-1,COUNT(parametros!$F$2:$F$6)-1)),NOT(ISNUMBER(INDEX(parametros!$F$2:$F$6,(MIN(MATCH($C58,{"C0","C1","C2","C3","C4"},0)-1,COUNT(parametros!$F$2:$F$6)-1))+1))),NOT(ISNUMBER(INDEX(parametros!$F$2:$F$6,($O58)+1)))),"",INDEX(parametros!$F$2:$F$6,(MIN(MATCH($C58,{"C0","C1","C2","C3","C4"},0)-1,COUNT(parametros!$F$2:$F$6)-1))+1)/INDEX(parametros!$F$2:$F$6,($O58)+1))),"")</f>
        <v/>
      </c>
      <c r="J58" s="107" t="str">
        <f t="shared" si="4"/>
        <v/>
      </c>
      <c r="K58" s="105"/>
      <c r="L58" s="85" t="str">
        <f t="shared" si="5"/>
        <v/>
      </c>
      <c r="M58" s="483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ITEM_DUPLICADO",IF(AND(ISNUMBER(SEARCH("NOVO",D58)),COUNTIFS($A$2:$A$200,A58,$D$2:$D$200,"*novo*")&gt;1),"ALERTA: NOVO_ITEM_COM_MAIS_DE_UMA_INCLUSAO",IF(OR(C58="",C58="Fora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item.",IF(AND(ISNUMBER(SEARCH("NOVO",D58)),OR(N58="",ISERROR(MATCH(N58,{"C0","C1","C2","C3","C4"},0)))),"ALERTA: BASE_VU_OBRIGATORIA",IF(AND(NOT(ISNUMBER(SEARCH("NOVO",D58))),N58&lt;&gt;""),"ALERTA: BASE_VU_NAO_APLICAVEL",IF(AND(UPPER(H58)="SIM",NOT(ISNUMBER(I58))),"ALERTA: BASE_VU_INVALIDA_OU_POSTERIOR_AO_FATOR_ALVO","OK")))))))))))</f>
        <v/>
      </c>
      <c r="N58" s="485"/>
      <c r="O58" s="487" t="str">
        <f>IFERROR(IF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1,IF(COUNTIFS($A$2:$A$200,$A58,$D$2:$D$200,"*novo*",$N$2:$N$200,"C4")&gt;0,4,IF(COUNTIFS($A$2:$A$200,$A58,$D$2:$D$200,"*novo*",$N$2:$N$200,"C3")&gt;0,3,IF(COUNTIFS($A$2:$A$200,$A58,$D$2:$D$200,"*novo*",$N$2:$N$200,"C2")&gt;0,2,IF(COUNTIFS($A$2:$A$200,$A58,$D$2:$D$200,"*novo*",$N$2:$N$200,"C1")&gt;0,1,IF(COUNTIFS($A$2:$A$200,$A58,$D$2:$D$200,"*novo*",$N$2:$N$200,"C0")&gt;0,0,""))))),IF(AND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0,INDEX(posicao_contratual!$Y$2:$Y$200,MATCH($A58,posicao_contratual!$A$2:$A$200,0))=0),0,"")),"")</f>
        <v/>
      </c>
    </row>
    <row r="59" spans="1:15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3"/>
        <v/>
      </c>
      <c r="H59" s="105"/>
      <c r="I59" s="64" t="str">
        <f>IFERROR(IF(OR($A59="",$C59=""),"",IF(OR(($O59)="",($O59)&gt;(MIN(MATCH($C59,{"C0","C1","C2","C3","C4"},0)-1,COUNT(parametros!$F$2:$F$6)-1)),NOT(ISNUMBER(INDEX(parametros!$F$2:$F$6,(MIN(MATCH($C59,{"C0","C1","C2","C3","C4"},0)-1,COUNT(parametros!$F$2:$F$6)-1))+1))),NOT(ISNUMBER(INDEX(parametros!$F$2:$F$6,($O59)+1)))),"",INDEX(parametros!$F$2:$F$6,(MIN(MATCH($C59,{"C0","C1","C2","C3","C4"},0)-1,COUNT(parametros!$F$2:$F$6)-1))+1)/INDEX(parametros!$F$2:$F$6,($O59)+1))),"")</f>
        <v/>
      </c>
      <c r="J59" s="107" t="str">
        <f t="shared" si="4"/>
        <v/>
      </c>
      <c r="K59" s="105"/>
      <c r="L59" s="85" t="str">
        <f t="shared" si="5"/>
        <v/>
      </c>
      <c r="M59" s="483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ITEM_DUPLICADO",IF(AND(ISNUMBER(SEARCH("NOVO",D59)),COUNTIFS($A$2:$A$200,A59,$D$2:$D$200,"*novo*")&gt;1),"ALERTA: NOVO_ITEM_COM_MAIS_DE_UMA_INCLUSAO",IF(OR(C59="",C59="Fora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item.",IF(AND(ISNUMBER(SEARCH("NOVO",D59)),OR(N59="",ISERROR(MATCH(N59,{"C0","C1","C2","C3","C4"},0)))),"ALERTA: BASE_VU_OBRIGATORIA",IF(AND(NOT(ISNUMBER(SEARCH("NOVO",D59))),N59&lt;&gt;""),"ALERTA: BASE_VU_NAO_APLICAVEL",IF(AND(UPPER(H59)="SIM",NOT(ISNUMBER(I59))),"ALERTA: BASE_VU_INVALIDA_OU_POSTERIOR_AO_FATOR_ALVO","OK")))))))))))</f>
        <v/>
      </c>
      <c r="N59" s="485"/>
      <c r="O59" s="487" t="str">
        <f>IFERROR(IF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1,IF(COUNTIFS($A$2:$A$200,$A59,$D$2:$D$200,"*novo*",$N$2:$N$200,"C4")&gt;0,4,IF(COUNTIFS($A$2:$A$200,$A59,$D$2:$D$200,"*novo*",$N$2:$N$200,"C3")&gt;0,3,IF(COUNTIFS($A$2:$A$200,$A59,$D$2:$D$200,"*novo*",$N$2:$N$200,"C2")&gt;0,2,IF(COUNTIFS($A$2:$A$200,$A59,$D$2:$D$200,"*novo*",$N$2:$N$200,"C1")&gt;0,1,IF(COUNTIFS($A$2:$A$200,$A59,$D$2:$D$200,"*novo*",$N$2:$N$200,"C0")&gt;0,0,""))))),IF(AND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0,INDEX(posicao_contratual!$Y$2:$Y$200,MATCH($A59,posicao_contratual!$A$2:$A$200,0))=0),0,"")),"")</f>
        <v/>
      </c>
    </row>
    <row r="60" spans="1:15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3"/>
        <v/>
      </c>
      <c r="H60" s="105"/>
      <c r="I60" s="64" t="str">
        <f>IFERROR(IF(OR($A60="",$C60=""),"",IF(OR(($O60)="",($O60)&gt;(MIN(MATCH($C60,{"C0","C1","C2","C3","C4"},0)-1,COUNT(parametros!$F$2:$F$6)-1)),NOT(ISNUMBER(INDEX(parametros!$F$2:$F$6,(MIN(MATCH($C60,{"C0","C1","C2","C3","C4"},0)-1,COUNT(parametros!$F$2:$F$6)-1))+1))),NOT(ISNUMBER(INDEX(parametros!$F$2:$F$6,($O60)+1)))),"",INDEX(parametros!$F$2:$F$6,(MIN(MATCH($C60,{"C0","C1","C2","C3","C4"},0)-1,COUNT(parametros!$F$2:$F$6)-1))+1)/INDEX(parametros!$F$2:$F$6,($O60)+1))),"")</f>
        <v/>
      </c>
      <c r="J60" s="107" t="str">
        <f t="shared" si="4"/>
        <v/>
      </c>
      <c r="K60" s="105"/>
      <c r="L60" s="85" t="str">
        <f t="shared" si="5"/>
        <v/>
      </c>
      <c r="M60" s="483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ITEM_DUPLICADO",IF(AND(ISNUMBER(SEARCH("NOVO",D60)),COUNTIFS($A$2:$A$200,A60,$D$2:$D$200,"*novo*")&gt;1),"ALERTA: NOVO_ITEM_COM_MAIS_DE_UMA_INCLUSAO",IF(OR(C60="",C60="Fora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item.",IF(AND(ISNUMBER(SEARCH("NOVO",D60)),OR(N60="",ISERROR(MATCH(N60,{"C0","C1","C2","C3","C4"},0)))),"ALERTA: BASE_VU_OBRIGATORIA",IF(AND(NOT(ISNUMBER(SEARCH("NOVO",D60))),N60&lt;&gt;""),"ALERTA: BASE_VU_NAO_APLICAVEL",IF(AND(UPPER(H60)="SIM",NOT(ISNUMBER(I60))),"ALERTA: BASE_VU_INVALIDA_OU_POSTERIOR_AO_FATOR_ALVO","OK")))))))))))</f>
        <v/>
      </c>
      <c r="N60" s="485"/>
      <c r="O60" s="487" t="str">
        <f>IFERROR(IF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1,IF(COUNTIFS($A$2:$A$200,$A60,$D$2:$D$200,"*novo*",$N$2:$N$200,"C4")&gt;0,4,IF(COUNTIFS($A$2:$A$200,$A60,$D$2:$D$200,"*novo*",$N$2:$N$200,"C3")&gt;0,3,IF(COUNTIFS($A$2:$A$200,$A60,$D$2:$D$200,"*novo*",$N$2:$N$200,"C2")&gt;0,2,IF(COUNTIFS($A$2:$A$200,$A60,$D$2:$D$200,"*novo*",$N$2:$N$200,"C1")&gt;0,1,IF(COUNTIFS($A$2:$A$200,$A60,$D$2:$D$200,"*novo*",$N$2:$N$200,"C0")&gt;0,0,""))))),IF(AND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0,INDEX(posicao_contratual!$Y$2:$Y$200,MATCH($A60,posicao_contratual!$A$2:$A$200,0))=0),0,"")),"")</f>
        <v/>
      </c>
    </row>
    <row r="61" spans="1:15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3"/>
        <v/>
      </c>
      <c r="H61" s="105"/>
      <c r="I61" s="64" t="str">
        <f>IFERROR(IF(OR($A61="",$C61=""),"",IF(OR(($O61)="",($O61)&gt;(MIN(MATCH($C61,{"C0","C1","C2","C3","C4"},0)-1,COUNT(parametros!$F$2:$F$6)-1)),NOT(ISNUMBER(INDEX(parametros!$F$2:$F$6,(MIN(MATCH($C61,{"C0","C1","C2","C3","C4"},0)-1,COUNT(parametros!$F$2:$F$6)-1))+1))),NOT(ISNUMBER(INDEX(parametros!$F$2:$F$6,($O61)+1)))),"",INDEX(parametros!$F$2:$F$6,(MIN(MATCH($C61,{"C0","C1","C2","C3","C4"},0)-1,COUNT(parametros!$F$2:$F$6)-1))+1)/INDEX(parametros!$F$2:$F$6,($O61)+1))),"")</f>
        <v/>
      </c>
      <c r="J61" s="107" t="str">
        <f t="shared" si="4"/>
        <v/>
      </c>
      <c r="K61" s="105"/>
      <c r="L61" s="85" t="str">
        <f t="shared" si="5"/>
        <v/>
      </c>
      <c r="M61" s="483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ITEM_DUPLICADO",IF(AND(ISNUMBER(SEARCH("NOVO",D61)),COUNTIFS($A$2:$A$200,A61,$D$2:$D$200,"*novo*")&gt;1),"ALERTA: NOVO_ITEM_COM_MAIS_DE_UMA_INCLUSAO",IF(OR(C61="",C61="Fora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item.",IF(AND(ISNUMBER(SEARCH("NOVO",D61)),OR(N61="",ISERROR(MATCH(N61,{"C0","C1","C2","C3","C4"},0)))),"ALERTA: BASE_VU_OBRIGATORIA",IF(AND(NOT(ISNUMBER(SEARCH("NOVO",D61))),N61&lt;&gt;""),"ALERTA: BASE_VU_NAO_APLICAVEL",IF(AND(UPPER(H61)="SIM",NOT(ISNUMBER(I61))),"ALERTA: BASE_VU_INVALIDA_OU_POSTERIOR_AO_FATOR_ALVO","OK")))))))))))</f>
        <v/>
      </c>
      <c r="N61" s="485"/>
      <c r="O61" s="487" t="str">
        <f>IFERROR(IF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1,IF(COUNTIFS($A$2:$A$200,$A61,$D$2:$D$200,"*novo*",$N$2:$N$200,"C4")&gt;0,4,IF(COUNTIFS($A$2:$A$200,$A61,$D$2:$D$200,"*novo*",$N$2:$N$200,"C3")&gt;0,3,IF(COUNTIFS($A$2:$A$200,$A61,$D$2:$D$200,"*novo*",$N$2:$N$200,"C2")&gt;0,2,IF(COUNTIFS($A$2:$A$200,$A61,$D$2:$D$200,"*novo*",$N$2:$N$200,"C1")&gt;0,1,IF(COUNTIFS($A$2:$A$200,$A61,$D$2:$D$200,"*novo*",$N$2:$N$200,"C0")&gt;0,0,""))))),IF(AND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0,INDEX(posicao_contratual!$Y$2:$Y$200,MATCH($A61,posicao_contratual!$A$2:$A$200,0))=0),0,"")),"")</f>
        <v/>
      </c>
    </row>
    <row r="62" spans="1:15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3"/>
        <v/>
      </c>
      <c r="H62" s="105"/>
      <c r="I62" s="64" t="str">
        <f>IFERROR(IF(OR($A62="",$C62=""),"",IF(OR(($O62)="",($O62)&gt;(MIN(MATCH($C62,{"C0","C1","C2","C3","C4"},0)-1,COUNT(parametros!$F$2:$F$6)-1)),NOT(ISNUMBER(INDEX(parametros!$F$2:$F$6,(MIN(MATCH($C62,{"C0","C1","C2","C3","C4"},0)-1,COUNT(parametros!$F$2:$F$6)-1))+1))),NOT(ISNUMBER(INDEX(parametros!$F$2:$F$6,($O62)+1)))),"",INDEX(parametros!$F$2:$F$6,(MIN(MATCH($C62,{"C0","C1","C2","C3","C4"},0)-1,COUNT(parametros!$F$2:$F$6)-1))+1)/INDEX(parametros!$F$2:$F$6,($O62)+1))),"")</f>
        <v/>
      </c>
      <c r="J62" s="107" t="str">
        <f t="shared" si="4"/>
        <v/>
      </c>
      <c r="K62" s="105"/>
      <c r="L62" s="85" t="str">
        <f t="shared" si="5"/>
        <v/>
      </c>
      <c r="M62" s="483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ITEM_DUPLICADO",IF(AND(ISNUMBER(SEARCH("NOVO",D62)),COUNTIFS($A$2:$A$200,A62,$D$2:$D$200,"*novo*")&gt;1),"ALERTA: NOVO_ITEM_COM_MAIS_DE_UMA_INCLUSAO",IF(OR(C62="",C62="Fora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item.",IF(AND(ISNUMBER(SEARCH("NOVO",D62)),OR(N62="",ISERROR(MATCH(N62,{"C0","C1","C2","C3","C4"},0)))),"ALERTA: BASE_VU_OBRIGATORIA",IF(AND(NOT(ISNUMBER(SEARCH("NOVO",D62))),N62&lt;&gt;""),"ALERTA: BASE_VU_NAO_APLICAVEL",IF(AND(UPPER(H62)="SIM",NOT(ISNUMBER(I62))),"ALERTA: BASE_VU_INVALIDA_OU_POSTERIOR_AO_FATOR_ALVO","OK")))))))))))</f>
        <v/>
      </c>
      <c r="N62" s="485"/>
      <c r="O62" s="487" t="str">
        <f>IFERROR(IF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1,IF(COUNTIFS($A$2:$A$200,$A62,$D$2:$D$200,"*novo*",$N$2:$N$200,"C4")&gt;0,4,IF(COUNTIFS($A$2:$A$200,$A62,$D$2:$D$200,"*novo*",$N$2:$N$200,"C3")&gt;0,3,IF(COUNTIFS($A$2:$A$200,$A62,$D$2:$D$200,"*novo*",$N$2:$N$200,"C2")&gt;0,2,IF(COUNTIFS($A$2:$A$200,$A62,$D$2:$D$200,"*novo*",$N$2:$N$200,"C1")&gt;0,1,IF(COUNTIFS($A$2:$A$200,$A62,$D$2:$D$200,"*novo*",$N$2:$N$200,"C0")&gt;0,0,""))))),IF(AND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0,INDEX(posicao_contratual!$Y$2:$Y$200,MATCH($A62,posicao_contratual!$A$2:$A$200,0))=0),0,"")),"")</f>
        <v/>
      </c>
    </row>
    <row r="63" spans="1:15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3"/>
        <v/>
      </c>
      <c r="H63" s="105"/>
      <c r="I63" s="64" t="str">
        <f>IFERROR(IF(OR($A63="",$C63=""),"",IF(OR(($O63)="",($O63)&gt;(MIN(MATCH($C63,{"C0","C1","C2","C3","C4"},0)-1,COUNT(parametros!$F$2:$F$6)-1)),NOT(ISNUMBER(INDEX(parametros!$F$2:$F$6,(MIN(MATCH($C63,{"C0","C1","C2","C3","C4"},0)-1,COUNT(parametros!$F$2:$F$6)-1))+1))),NOT(ISNUMBER(INDEX(parametros!$F$2:$F$6,($O63)+1)))),"",INDEX(parametros!$F$2:$F$6,(MIN(MATCH($C63,{"C0","C1","C2","C3","C4"},0)-1,COUNT(parametros!$F$2:$F$6)-1))+1)/INDEX(parametros!$F$2:$F$6,($O63)+1))),"")</f>
        <v/>
      </c>
      <c r="J63" s="107" t="str">
        <f t="shared" si="4"/>
        <v/>
      </c>
      <c r="K63" s="105"/>
      <c r="L63" s="85" t="str">
        <f t="shared" si="5"/>
        <v/>
      </c>
      <c r="M63" s="483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ITEM_DUPLICADO",IF(AND(ISNUMBER(SEARCH("NOVO",D63)),COUNTIFS($A$2:$A$200,A63,$D$2:$D$200,"*novo*")&gt;1),"ALERTA: NOVO_ITEM_COM_MAIS_DE_UMA_INCLUSAO",IF(OR(C63="",C63="Fora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item.",IF(AND(ISNUMBER(SEARCH("NOVO",D63)),OR(N63="",ISERROR(MATCH(N63,{"C0","C1","C2","C3","C4"},0)))),"ALERTA: BASE_VU_OBRIGATORIA",IF(AND(NOT(ISNUMBER(SEARCH("NOVO",D63))),N63&lt;&gt;""),"ALERTA: BASE_VU_NAO_APLICAVEL",IF(AND(UPPER(H63)="SIM",NOT(ISNUMBER(I63))),"ALERTA: BASE_VU_INVALIDA_OU_POSTERIOR_AO_FATOR_ALVO","OK")))))))))))</f>
        <v/>
      </c>
      <c r="N63" s="485"/>
      <c r="O63" s="487" t="str">
        <f>IFERROR(IF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1,IF(COUNTIFS($A$2:$A$200,$A63,$D$2:$D$200,"*novo*",$N$2:$N$200,"C4")&gt;0,4,IF(COUNTIFS($A$2:$A$200,$A63,$D$2:$D$200,"*novo*",$N$2:$N$200,"C3")&gt;0,3,IF(COUNTIFS($A$2:$A$200,$A63,$D$2:$D$200,"*novo*",$N$2:$N$200,"C2")&gt;0,2,IF(COUNTIFS($A$2:$A$200,$A63,$D$2:$D$200,"*novo*",$N$2:$N$200,"C1")&gt;0,1,IF(COUNTIFS($A$2:$A$200,$A63,$D$2:$D$200,"*novo*",$N$2:$N$200,"C0")&gt;0,0,""))))),IF(AND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0,INDEX(posicao_contratual!$Y$2:$Y$200,MATCH($A63,posicao_contratual!$A$2:$A$200,0))=0),0,"")),"")</f>
        <v/>
      </c>
    </row>
    <row r="64" spans="1:15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3"/>
        <v/>
      </c>
      <c r="H64" s="105"/>
      <c r="I64" s="64" t="str">
        <f>IFERROR(IF(OR($A64="",$C64=""),"",IF(OR(($O64)="",($O64)&gt;(MIN(MATCH($C64,{"C0","C1","C2","C3","C4"},0)-1,COUNT(parametros!$F$2:$F$6)-1)),NOT(ISNUMBER(INDEX(parametros!$F$2:$F$6,(MIN(MATCH($C64,{"C0","C1","C2","C3","C4"},0)-1,COUNT(parametros!$F$2:$F$6)-1))+1))),NOT(ISNUMBER(INDEX(parametros!$F$2:$F$6,($O64)+1)))),"",INDEX(parametros!$F$2:$F$6,(MIN(MATCH($C64,{"C0","C1","C2","C3","C4"},0)-1,COUNT(parametros!$F$2:$F$6)-1))+1)/INDEX(parametros!$F$2:$F$6,($O64)+1))),"")</f>
        <v/>
      </c>
      <c r="J64" s="107" t="str">
        <f t="shared" si="4"/>
        <v/>
      </c>
      <c r="K64" s="105"/>
      <c r="L64" s="85" t="str">
        <f t="shared" si="5"/>
        <v/>
      </c>
      <c r="M64" s="483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ITEM_DUPLICADO",IF(AND(ISNUMBER(SEARCH("NOVO",D64)),COUNTIFS($A$2:$A$200,A64,$D$2:$D$200,"*novo*")&gt;1),"ALERTA: NOVO_ITEM_COM_MAIS_DE_UMA_INCLUSAO",IF(OR(C64="",C64="Fora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item.",IF(AND(ISNUMBER(SEARCH("NOVO",D64)),OR(N64="",ISERROR(MATCH(N64,{"C0","C1","C2","C3","C4"},0)))),"ALERTA: BASE_VU_OBRIGATORIA",IF(AND(NOT(ISNUMBER(SEARCH("NOVO",D64))),N64&lt;&gt;""),"ALERTA: BASE_VU_NAO_APLICAVEL",IF(AND(UPPER(H64)="SIM",NOT(ISNUMBER(I64))),"ALERTA: BASE_VU_INVALIDA_OU_POSTERIOR_AO_FATOR_ALVO","OK")))))))))))</f>
        <v/>
      </c>
      <c r="N64" s="485"/>
      <c r="O64" s="487" t="str">
        <f>IFERROR(IF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1,IF(COUNTIFS($A$2:$A$200,$A64,$D$2:$D$200,"*novo*",$N$2:$N$200,"C4")&gt;0,4,IF(COUNTIFS($A$2:$A$200,$A64,$D$2:$D$200,"*novo*",$N$2:$N$200,"C3")&gt;0,3,IF(COUNTIFS($A$2:$A$200,$A64,$D$2:$D$200,"*novo*",$N$2:$N$200,"C2")&gt;0,2,IF(COUNTIFS($A$2:$A$200,$A64,$D$2:$D$200,"*novo*",$N$2:$N$200,"C1")&gt;0,1,IF(COUNTIFS($A$2:$A$200,$A64,$D$2:$D$200,"*novo*",$N$2:$N$200,"C0")&gt;0,0,""))))),IF(AND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0,INDEX(posicao_contratual!$Y$2:$Y$200,MATCH($A64,posicao_contratual!$A$2:$A$200,0))=0),0,"")),"")</f>
        <v/>
      </c>
    </row>
    <row r="65" spans="1:15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3"/>
        <v/>
      </c>
      <c r="H65" s="105"/>
      <c r="I65" s="64" t="str">
        <f>IFERROR(IF(OR($A65="",$C65=""),"",IF(OR(($O65)="",($O65)&gt;(MIN(MATCH($C65,{"C0","C1","C2","C3","C4"},0)-1,COUNT(parametros!$F$2:$F$6)-1)),NOT(ISNUMBER(INDEX(parametros!$F$2:$F$6,(MIN(MATCH($C65,{"C0","C1","C2","C3","C4"},0)-1,COUNT(parametros!$F$2:$F$6)-1))+1))),NOT(ISNUMBER(INDEX(parametros!$F$2:$F$6,($O65)+1)))),"",INDEX(parametros!$F$2:$F$6,(MIN(MATCH($C65,{"C0","C1","C2","C3","C4"},0)-1,COUNT(parametros!$F$2:$F$6)-1))+1)/INDEX(parametros!$F$2:$F$6,($O65)+1))),"")</f>
        <v/>
      </c>
      <c r="J65" s="107" t="str">
        <f t="shared" si="4"/>
        <v/>
      </c>
      <c r="K65" s="105"/>
      <c r="L65" s="85" t="str">
        <f t="shared" si="5"/>
        <v/>
      </c>
      <c r="M65" s="483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ITEM_DUPLICADO",IF(AND(ISNUMBER(SEARCH("NOVO",D65)),COUNTIFS($A$2:$A$200,A65,$D$2:$D$200,"*novo*")&gt;1),"ALERTA: NOVO_ITEM_COM_MAIS_DE_UMA_INCLUSAO",IF(OR(C65="",C65="Fora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item.",IF(AND(ISNUMBER(SEARCH("NOVO",D65)),OR(N65="",ISERROR(MATCH(N65,{"C0","C1","C2","C3","C4"},0)))),"ALERTA: BASE_VU_OBRIGATORIA",IF(AND(NOT(ISNUMBER(SEARCH("NOVO",D65))),N65&lt;&gt;""),"ALERTA: BASE_VU_NAO_APLICAVEL",IF(AND(UPPER(H65)="SIM",NOT(ISNUMBER(I65))),"ALERTA: BASE_VU_INVALIDA_OU_POSTERIOR_AO_FATOR_ALVO","OK")))))))))))</f>
        <v/>
      </c>
      <c r="N65" s="485"/>
      <c r="O65" s="487" t="str">
        <f>IFERROR(IF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1,IF(COUNTIFS($A$2:$A$200,$A65,$D$2:$D$200,"*novo*",$N$2:$N$200,"C4")&gt;0,4,IF(COUNTIFS($A$2:$A$200,$A65,$D$2:$D$200,"*novo*",$N$2:$N$200,"C3")&gt;0,3,IF(COUNTIFS($A$2:$A$200,$A65,$D$2:$D$200,"*novo*",$N$2:$N$200,"C2")&gt;0,2,IF(COUNTIFS($A$2:$A$200,$A65,$D$2:$D$200,"*novo*",$N$2:$N$200,"C1")&gt;0,1,IF(COUNTIFS($A$2:$A$200,$A65,$D$2:$D$200,"*novo*",$N$2:$N$200,"C0")&gt;0,0,""))))),IF(AND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0,INDEX(posicao_contratual!$Y$2:$Y$200,MATCH($A65,posicao_contratual!$A$2:$A$200,0))=0),0,"")),"")</f>
        <v/>
      </c>
    </row>
    <row r="66" spans="1:15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6">IF(OR(E66="",F66=""),"",ROUND(E66*F66,2))</f>
        <v/>
      </c>
      <c r="H66" s="105"/>
      <c r="I66" s="64" t="str">
        <f>IFERROR(IF(OR($A66="",$C66=""),"",IF(OR(($O66)="",($O66)&gt;(MIN(MATCH($C66,{"C0","C1","C2","C3","C4"},0)-1,COUNT(parametros!$F$2:$F$6)-1)),NOT(ISNUMBER(INDEX(parametros!$F$2:$F$6,(MIN(MATCH($C66,{"C0","C1","C2","C3","C4"},0)-1,COUNT(parametros!$F$2:$F$6)-1))+1))),NOT(ISNUMBER(INDEX(parametros!$F$2:$F$6,($O66)+1)))),"",INDEX(parametros!$F$2:$F$6,(MIN(MATCH($C66,{"C0","C1","C2","C3","C4"},0)-1,COUNT(parametros!$F$2:$F$6)-1))+1)/INDEX(parametros!$F$2:$F$6,($O66)+1))),"")</f>
        <v/>
      </c>
      <c r="J66" s="107" t="str">
        <f t="shared" ref="J66:J97" si="7">IF(OR(L66="",F66=""),"",IF(UPPER(H66)="SIM",IF(ISNUMBER(I66),ROUND(L66*ROUND(F66*I66,2),2),""),ROUND(L66*F66,2)))</f>
        <v/>
      </c>
      <c r="K66" s="105"/>
      <c r="L66" s="85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483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ITEM_DUPLICADO",IF(AND(ISNUMBER(SEARCH("NOVO",D66)),COUNTIFS($A$2:$A$200,A66,$D$2:$D$200,"*novo*")&gt;1),"ALERTA: NOVO_ITEM_COM_MAIS_DE_UMA_INCLUSAO",IF(OR(C66="",C66="Fora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item.",IF(AND(ISNUMBER(SEARCH("NOVO",D66)),OR(N66="",ISERROR(MATCH(N66,{"C0","C1","C2","C3","C4"},0)))),"ALERTA: BASE_VU_OBRIGATORIA",IF(AND(NOT(ISNUMBER(SEARCH("NOVO",D66))),N66&lt;&gt;""),"ALERTA: BASE_VU_NAO_APLICAVEL",IF(AND(UPPER(H66)="SIM",NOT(ISNUMBER(I66))),"ALERTA: BASE_VU_INVALIDA_OU_POSTERIOR_AO_FATOR_ALVO","OK")))))))))))</f>
        <v/>
      </c>
      <c r="N66" s="485"/>
      <c r="O66" s="487" t="str">
        <f>IFERROR(IF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1,IF(COUNTIFS($A$2:$A$200,$A66,$D$2:$D$200,"*novo*",$N$2:$N$200,"C4")&gt;0,4,IF(COUNTIFS($A$2:$A$200,$A66,$D$2:$D$200,"*novo*",$N$2:$N$200,"C3")&gt;0,3,IF(COUNTIFS($A$2:$A$200,$A66,$D$2:$D$200,"*novo*",$N$2:$N$200,"C2")&gt;0,2,IF(COUNTIFS($A$2:$A$200,$A66,$D$2:$D$200,"*novo*",$N$2:$N$200,"C1")&gt;0,1,IF(COUNTIFS($A$2:$A$200,$A66,$D$2:$D$200,"*novo*",$N$2:$N$200,"C0")&gt;0,0,""))))),IF(AND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0,INDEX(posicao_contratual!$Y$2:$Y$200,MATCH($A66,posicao_contratual!$A$2:$A$200,0))=0),0,"")),"")</f>
        <v/>
      </c>
    </row>
    <row r="67" spans="1:15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6"/>
        <v/>
      </c>
      <c r="H67" s="105"/>
      <c r="I67" s="64" t="str">
        <f>IFERROR(IF(OR($A67="",$C67=""),"",IF(OR(($O67)="",($O67)&gt;(MIN(MATCH($C67,{"C0","C1","C2","C3","C4"},0)-1,COUNT(parametros!$F$2:$F$6)-1)),NOT(ISNUMBER(INDEX(parametros!$F$2:$F$6,(MIN(MATCH($C67,{"C0","C1","C2","C3","C4"},0)-1,COUNT(parametros!$F$2:$F$6)-1))+1))),NOT(ISNUMBER(INDEX(parametros!$F$2:$F$6,($O67)+1)))),"",INDEX(parametros!$F$2:$F$6,(MIN(MATCH($C67,{"C0","C1","C2","C3","C4"},0)-1,COUNT(parametros!$F$2:$F$6)-1))+1)/INDEX(parametros!$F$2:$F$6,($O67)+1))),"")</f>
        <v/>
      </c>
      <c r="J67" s="107" t="str">
        <f t="shared" si="7"/>
        <v/>
      </c>
      <c r="K67" s="105"/>
      <c r="L67" s="85" t="str">
        <f t="shared" si="8"/>
        <v/>
      </c>
      <c r="M67" s="483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ITEM_DUPLICADO",IF(AND(ISNUMBER(SEARCH("NOVO",D67)),COUNTIFS($A$2:$A$200,A67,$D$2:$D$200,"*novo*")&gt;1),"ALERTA: NOVO_ITEM_COM_MAIS_DE_UMA_INCLUSAO",IF(OR(C67="",C67="Fora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item.",IF(AND(ISNUMBER(SEARCH("NOVO",D67)),OR(N67="",ISERROR(MATCH(N67,{"C0","C1","C2","C3","C4"},0)))),"ALERTA: BASE_VU_OBRIGATORIA",IF(AND(NOT(ISNUMBER(SEARCH("NOVO",D67))),N67&lt;&gt;""),"ALERTA: BASE_VU_NAO_APLICAVEL",IF(AND(UPPER(H67)="SIM",NOT(ISNUMBER(I67))),"ALERTA: BASE_VU_INVALIDA_OU_POSTERIOR_AO_FATOR_ALVO","OK")))))))))))</f>
        <v/>
      </c>
      <c r="N67" s="485"/>
      <c r="O67" s="487" t="str">
        <f>IFERROR(IF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1,IF(COUNTIFS($A$2:$A$200,$A67,$D$2:$D$200,"*novo*",$N$2:$N$200,"C4")&gt;0,4,IF(COUNTIFS($A$2:$A$200,$A67,$D$2:$D$200,"*novo*",$N$2:$N$200,"C3")&gt;0,3,IF(COUNTIFS($A$2:$A$200,$A67,$D$2:$D$200,"*novo*",$N$2:$N$200,"C2")&gt;0,2,IF(COUNTIFS($A$2:$A$200,$A67,$D$2:$D$200,"*novo*",$N$2:$N$200,"C1")&gt;0,1,IF(COUNTIFS($A$2:$A$200,$A67,$D$2:$D$200,"*novo*",$N$2:$N$200,"C0")&gt;0,0,""))))),IF(AND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0,INDEX(posicao_contratual!$Y$2:$Y$200,MATCH($A67,posicao_contratual!$A$2:$A$200,0))=0),0,"")),"")</f>
        <v/>
      </c>
    </row>
    <row r="68" spans="1:15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6"/>
        <v/>
      </c>
      <c r="H68" s="105"/>
      <c r="I68" s="64" t="str">
        <f>IFERROR(IF(OR($A68="",$C68=""),"",IF(OR(($O68)="",($O68)&gt;(MIN(MATCH($C68,{"C0","C1","C2","C3","C4"},0)-1,COUNT(parametros!$F$2:$F$6)-1)),NOT(ISNUMBER(INDEX(parametros!$F$2:$F$6,(MIN(MATCH($C68,{"C0","C1","C2","C3","C4"},0)-1,COUNT(parametros!$F$2:$F$6)-1))+1))),NOT(ISNUMBER(INDEX(parametros!$F$2:$F$6,($O68)+1)))),"",INDEX(parametros!$F$2:$F$6,(MIN(MATCH($C68,{"C0","C1","C2","C3","C4"},0)-1,COUNT(parametros!$F$2:$F$6)-1))+1)/INDEX(parametros!$F$2:$F$6,($O68)+1))),"")</f>
        <v/>
      </c>
      <c r="J68" s="107" t="str">
        <f t="shared" si="7"/>
        <v/>
      </c>
      <c r="K68" s="105"/>
      <c r="L68" s="85" t="str">
        <f t="shared" si="8"/>
        <v/>
      </c>
      <c r="M68" s="483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ITEM_DUPLICADO",IF(AND(ISNUMBER(SEARCH("NOVO",D68)),COUNTIFS($A$2:$A$200,A68,$D$2:$D$200,"*novo*")&gt;1),"ALERTA: NOVO_ITEM_COM_MAIS_DE_UMA_INCLUSAO",IF(OR(C68="",C68="Fora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item.",IF(AND(ISNUMBER(SEARCH("NOVO",D68)),OR(N68="",ISERROR(MATCH(N68,{"C0","C1","C2","C3","C4"},0)))),"ALERTA: BASE_VU_OBRIGATORIA",IF(AND(NOT(ISNUMBER(SEARCH("NOVO",D68))),N68&lt;&gt;""),"ALERTA: BASE_VU_NAO_APLICAVEL",IF(AND(UPPER(H68)="SIM",NOT(ISNUMBER(I68))),"ALERTA: BASE_VU_INVALIDA_OU_POSTERIOR_AO_FATOR_ALVO","OK")))))))))))</f>
        <v/>
      </c>
      <c r="N68" s="485"/>
      <c r="O68" s="487" t="str">
        <f>IFERROR(IF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1,IF(COUNTIFS($A$2:$A$200,$A68,$D$2:$D$200,"*novo*",$N$2:$N$200,"C4")&gt;0,4,IF(COUNTIFS($A$2:$A$200,$A68,$D$2:$D$200,"*novo*",$N$2:$N$200,"C3")&gt;0,3,IF(COUNTIFS($A$2:$A$200,$A68,$D$2:$D$200,"*novo*",$N$2:$N$200,"C2")&gt;0,2,IF(COUNTIFS($A$2:$A$200,$A68,$D$2:$D$200,"*novo*",$N$2:$N$200,"C1")&gt;0,1,IF(COUNTIFS($A$2:$A$200,$A68,$D$2:$D$200,"*novo*",$N$2:$N$200,"C0")&gt;0,0,""))))),IF(AND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0,INDEX(posicao_contratual!$Y$2:$Y$200,MATCH($A68,posicao_contratual!$A$2:$A$200,0))=0),0,"")),"")</f>
        <v/>
      </c>
    </row>
    <row r="69" spans="1:15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6"/>
        <v/>
      </c>
      <c r="H69" s="105"/>
      <c r="I69" s="64" t="str">
        <f>IFERROR(IF(OR($A69="",$C69=""),"",IF(OR(($O69)="",($O69)&gt;(MIN(MATCH($C69,{"C0","C1","C2","C3","C4"},0)-1,COUNT(parametros!$F$2:$F$6)-1)),NOT(ISNUMBER(INDEX(parametros!$F$2:$F$6,(MIN(MATCH($C69,{"C0","C1","C2","C3","C4"},0)-1,COUNT(parametros!$F$2:$F$6)-1))+1))),NOT(ISNUMBER(INDEX(parametros!$F$2:$F$6,($O69)+1)))),"",INDEX(parametros!$F$2:$F$6,(MIN(MATCH($C69,{"C0","C1","C2","C3","C4"},0)-1,COUNT(parametros!$F$2:$F$6)-1))+1)/INDEX(parametros!$F$2:$F$6,($O69)+1))),"")</f>
        <v/>
      </c>
      <c r="J69" s="107" t="str">
        <f t="shared" si="7"/>
        <v/>
      </c>
      <c r="K69" s="105"/>
      <c r="L69" s="85" t="str">
        <f t="shared" si="8"/>
        <v/>
      </c>
      <c r="M69" s="483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ITEM_DUPLICADO",IF(AND(ISNUMBER(SEARCH("NOVO",D69)),COUNTIFS($A$2:$A$200,A69,$D$2:$D$200,"*novo*")&gt;1),"ALERTA: NOVO_ITEM_COM_MAIS_DE_UMA_INCLUSAO",IF(OR(C69="",C69="Fora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item.",IF(AND(ISNUMBER(SEARCH("NOVO",D69)),OR(N69="",ISERROR(MATCH(N69,{"C0","C1","C2","C3","C4"},0)))),"ALERTA: BASE_VU_OBRIGATORIA",IF(AND(NOT(ISNUMBER(SEARCH("NOVO",D69))),N69&lt;&gt;""),"ALERTA: BASE_VU_NAO_APLICAVEL",IF(AND(UPPER(H69)="SIM",NOT(ISNUMBER(I69))),"ALERTA: BASE_VU_INVALIDA_OU_POSTERIOR_AO_FATOR_ALVO","OK")))))))))))</f>
        <v/>
      </c>
      <c r="N69" s="485"/>
      <c r="O69" s="487" t="str">
        <f>IFERROR(IF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1,IF(COUNTIFS($A$2:$A$200,$A69,$D$2:$D$200,"*novo*",$N$2:$N$200,"C4")&gt;0,4,IF(COUNTIFS($A$2:$A$200,$A69,$D$2:$D$200,"*novo*",$N$2:$N$200,"C3")&gt;0,3,IF(COUNTIFS($A$2:$A$200,$A69,$D$2:$D$200,"*novo*",$N$2:$N$200,"C2")&gt;0,2,IF(COUNTIFS($A$2:$A$200,$A69,$D$2:$D$200,"*novo*",$N$2:$N$200,"C1")&gt;0,1,IF(COUNTIFS($A$2:$A$200,$A69,$D$2:$D$200,"*novo*",$N$2:$N$200,"C0")&gt;0,0,""))))),IF(AND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0,INDEX(posicao_contratual!$Y$2:$Y$200,MATCH($A69,posicao_contratual!$A$2:$A$200,0))=0),0,"")),"")</f>
        <v/>
      </c>
    </row>
    <row r="70" spans="1:15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6"/>
        <v/>
      </c>
      <c r="H70" s="105"/>
      <c r="I70" s="64" t="str">
        <f>IFERROR(IF(OR($A70="",$C70=""),"",IF(OR(($O70)="",($O70)&gt;(MIN(MATCH($C70,{"C0","C1","C2","C3","C4"},0)-1,COUNT(parametros!$F$2:$F$6)-1)),NOT(ISNUMBER(INDEX(parametros!$F$2:$F$6,(MIN(MATCH($C70,{"C0","C1","C2","C3","C4"},0)-1,COUNT(parametros!$F$2:$F$6)-1))+1))),NOT(ISNUMBER(INDEX(parametros!$F$2:$F$6,($O70)+1)))),"",INDEX(parametros!$F$2:$F$6,(MIN(MATCH($C70,{"C0","C1","C2","C3","C4"},0)-1,COUNT(parametros!$F$2:$F$6)-1))+1)/INDEX(parametros!$F$2:$F$6,($O70)+1))),"")</f>
        <v/>
      </c>
      <c r="J70" s="107" t="str">
        <f t="shared" si="7"/>
        <v/>
      </c>
      <c r="K70" s="105"/>
      <c r="L70" s="85" t="str">
        <f t="shared" si="8"/>
        <v/>
      </c>
      <c r="M70" s="483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ITEM_DUPLICADO",IF(AND(ISNUMBER(SEARCH("NOVO",D70)),COUNTIFS($A$2:$A$200,A70,$D$2:$D$200,"*novo*")&gt;1),"ALERTA: NOVO_ITEM_COM_MAIS_DE_UMA_INCLUSAO",IF(OR(C70="",C70="Fora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item.",IF(AND(ISNUMBER(SEARCH("NOVO",D70)),OR(N70="",ISERROR(MATCH(N70,{"C0","C1","C2","C3","C4"},0)))),"ALERTA: BASE_VU_OBRIGATORIA",IF(AND(NOT(ISNUMBER(SEARCH("NOVO",D70))),N70&lt;&gt;""),"ALERTA: BASE_VU_NAO_APLICAVEL",IF(AND(UPPER(H70)="SIM",NOT(ISNUMBER(I70))),"ALERTA: BASE_VU_INVALIDA_OU_POSTERIOR_AO_FATOR_ALVO","OK")))))))))))</f>
        <v/>
      </c>
      <c r="N70" s="485"/>
      <c r="O70" s="487" t="str">
        <f>IFERROR(IF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1,IF(COUNTIFS($A$2:$A$200,$A70,$D$2:$D$200,"*novo*",$N$2:$N$200,"C4")&gt;0,4,IF(COUNTIFS($A$2:$A$200,$A70,$D$2:$D$200,"*novo*",$N$2:$N$200,"C3")&gt;0,3,IF(COUNTIFS($A$2:$A$200,$A70,$D$2:$D$200,"*novo*",$N$2:$N$200,"C2")&gt;0,2,IF(COUNTIFS($A$2:$A$200,$A70,$D$2:$D$200,"*novo*",$N$2:$N$200,"C1")&gt;0,1,IF(COUNTIFS($A$2:$A$200,$A70,$D$2:$D$200,"*novo*",$N$2:$N$200,"C0")&gt;0,0,""))))),IF(AND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0,INDEX(posicao_contratual!$Y$2:$Y$200,MATCH($A70,posicao_contratual!$A$2:$A$200,0))=0),0,"")),"")</f>
        <v/>
      </c>
    </row>
    <row r="71" spans="1:15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6"/>
        <v/>
      </c>
      <c r="H71" s="105"/>
      <c r="I71" s="64" t="str">
        <f>IFERROR(IF(OR($A71="",$C71=""),"",IF(OR(($O71)="",($O71)&gt;(MIN(MATCH($C71,{"C0","C1","C2","C3","C4"},0)-1,COUNT(parametros!$F$2:$F$6)-1)),NOT(ISNUMBER(INDEX(parametros!$F$2:$F$6,(MIN(MATCH($C71,{"C0","C1","C2","C3","C4"},0)-1,COUNT(parametros!$F$2:$F$6)-1))+1))),NOT(ISNUMBER(INDEX(parametros!$F$2:$F$6,($O71)+1)))),"",INDEX(parametros!$F$2:$F$6,(MIN(MATCH($C71,{"C0","C1","C2","C3","C4"},0)-1,COUNT(parametros!$F$2:$F$6)-1))+1)/INDEX(parametros!$F$2:$F$6,($O71)+1))),"")</f>
        <v/>
      </c>
      <c r="J71" s="107" t="str">
        <f t="shared" si="7"/>
        <v/>
      </c>
      <c r="K71" s="105"/>
      <c r="L71" s="85" t="str">
        <f t="shared" si="8"/>
        <v/>
      </c>
      <c r="M71" s="483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ITEM_DUPLICADO",IF(AND(ISNUMBER(SEARCH("NOVO",D71)),COUNTIFS($A$2:$A$200,A71,$D$2:$D$200,"*novo*")&gt;1),"ALERTA: NOVO_ITEM_COM_MAIS_DE_UMA_INCLUSAO",IF(OR(C71="",C71="Fora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item.",IF(AND(ISNUMBER(SEARCH("NOVO",D71)),OR(N71="",ISERROR(MATCH(N71,{"C0","C1","C2","C3","C4"},0)))),"ALERTA: BASE_VU_OBRIGATORIA",IF(AND(NOT(ISNUMBER(SEARCH("NOVO",D71))),N71&lt;&gt;""),"ALERTA: BASE_VU_NAO_APLICAVEL",IF(AND(UPPER(H71)="SIM",NOT(ISNUMBER(I71))),"ALERTA: BASE_VU_INVALIDA_OU_POSTERIOR_AO_FATOR_ALVO","OK")))))))))))</f>
        <v/>
      </c>
      <c r="N71" s="485"/>
      <c r="O71" s="487" t="str">
        <f>IFERROR(IF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1,IF(COUNTIFS($A$2:$A$200,$A71,$D$2:$D$200,"*novo*",$N$2:$N$200,"C4")&gt;0,4,IF(COUNTIFS($A$2:$A$200,$A71,$D$2:$D$200,"*novo*",$N$2:$N$200,"C3")&gt;0,3,IF(COUNTIFS($A$2:$A$200,$A71,$D$2:$D$200,"*novo*",$N$2:$N$200,"C2")&gt;0,2,IF(COUNTIFS($A$2:$A$200,$A71,$D$2:$D$200,"*novo*",$N$2:$N$200,"C1")&gt;0,1,IF(COUNTIFS($A$2:$A$200,$A71,$D$2:$D$200,"*novo*",$N$2:$N$200,"C0")&gt;0,0,""))))),IF(AND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0,INDEX(posicao_contratual!$Y$2:$Y$200,MATCH($A71,posicao_contratual!$A$2:$A$200,0))=0),0,"")),"")</f>
        <v/>
      </c>
    </row>
    <row r="72" spans="1:15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6"/>
        <v/>
      </c>
      <c r="H72" s="105"/>
      <c r="I72" s="64" t="str">
        <f>IFERROR(IF(OR($A72="",$C72=""),"",IF(OR(($O72)="",($O72)&gt;(MIN(MATCH($C72,{"C0","C1","C2","C3","C4"},0)-1,COUNT(parametros!$F$2:$F$6)-1)),NOT(ISNUMBER(INDEX(parametros!$F$2:$F$6,(MIN(MATCH($C72,{"C0","C1","C2","C3","C4"},0)-1,COUNT(parametros!$F$2:$F$6)-1))+1))),NOT(ISNUMBER(INDEX(parametros!$F$2:$F$6,($O72)+1)))),"",INDEX(parametros!$F$2:$F$6,(MIN(MATCH($C72,{"C0","C1","C2","C3","C4"},0)-1,COUNT(parametros!$F$2:$F$6)-1))+1)/INDEX(parametros!$F$2:$F$6,($O72)+1))),"")</f>
        <v/>
      </c>
      <c r="J72" s="107" t="str">
        <f t="shared" si="7"/>
        <v/>
      </c>
      <c r="K72" s="105"/>
      <c r="L72" s="85" t="str">
        <f t="shared" si="8"/>
        <v/>
      </c>
      <c r="M72" s="483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ITEM_DUPLICADO",IF(AND(ISNUMBER(SEARCH("NOVO",D72)),COUNTIFS($A$2:$A$200,A72,$D$2:$D$200,"*novo*")&gt;1),"ALERTA: NOVO_ITEM_COM_MAIS_DE_UMA_INCLUSAO",IF(OR(C72="",C72="Fora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item.",IF(AND(ISNUMBER(SEARCH("NOVO",D72)),OR(N72="",ISERROR(MATCH(N72,{"C0","C1","C2","C3","C4"},0)))),"ALERTA: BASE_VU_OBRIGATORIA",IF(AND(NOT(ISNUMBER(SEARCH("NOVO",D72))),N72&lt;&gt;""),"ALERTA: BASE_VU_NAO_APLICAVEL",IF(AND(UPPER(H72)="SIM",NOT(ISNUMBER(I72))),"ALERTA: BASE_VU_INVALIDA_OU_POSTERIOR_AO_FATOR_ALVO","OK")))))))))))</f>
        <v/>
      </c>
      <c r="N72" s="485"/>
      <c r="O72" s="487" t="str">
        <f>IFERROR(IF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1,IF(COUNTIFS($A$2:$A$200,$A72,$D$2:$D$200,"*novo*",$N$2:$N$200,"C4")&gt;0,4,IF(COUNTIFS($A$2:$A$200,$A72,$D$2:$D$200,"*novo*",$N$2:$N$200,"C3")&gt;0,3,IF(COUNTIFS($A$2:$A$200,$A72,$D$2:$D$200,"*novo*",$N$2:$N$200,"C2")&gt;0,2,IF(COUNTIFS($A$2:$A$200,$A72,$D$2:$D$200,"*novo*",$N$2:$N$200,"C1")&gt;0,1,IF(COUNTIFS($A$2:$A$200,$A72,$D$2:$D$200,"*novo*",$N$2:$N$200,"C0")&gt;0,0,""))))),IF(AND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0,INDEX(posicao_contratual!$Y$2:$Y$200,MATCH($A72,posicao_contratual!$A$2:$A$200,0))=0),0,"")),"")</f>
        <v/>
      </c>
    </row>
    <row r="73" spans="1:15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6"/>
        <v/>
      </c>
      <c r="H73" s="105"/>
      <c r="I73" s="64" t="str">
        <f>IFERROR(IF(OR($A73="",$C73=""),"",IF(OR(($O73)="",($O73)&gt;(MIN(MATCH($C73,{"C0","C1","C2","C3","C4"},0)-1,COUNT(parametros!$F$2:$F$6)-1)),NOT(ISNUMBER(INDEX(parametros!$F$2:$F$6,(MIN(MATCH($C73,{"C0","C1","C2","C3","C4"},0)-1,COUNT(parametros!$F$2:$F$6)-1))+1))),NOT(ISNUMBER(INDEX(parametros!$F$2:$F$6,($O73)+1)))),"",INDEX(parametros!$F$2:$F$6,(MIN(MATCH($C73,{"C0","C1","C2","C3","C4"},0)-1,COUNT(parametros!$F$2:$F$6)-1))+1)/INDEX(parametros!$F$2:$F$6,($O73)+1))),"")</f>
        <v/>
      </c>
      <c r="J73" s="107" t="str">
        <f t="shared" si="7"/>
        <v/>
      </c>
      <c r="K73" s="105"/>
      <c r="L73" s="85" t="str">
        <f t="shared" si="8"/>
        <v/>
      </c>
      <c r="M73" s="483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ITEM_DUPLICADO",IF(AND(ISNUMBER(SEARCH("NOVO",D73)),COUNTIFS($A$2:$A$200,A73,$D$2:$D$200,"*novo*")&gt;1),"ALERTA: NOVO_ITEM_COM_MAIS_DE_UMA_INCLUSAO",IF(OR(C73="",C73="Fora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item.",IF(AND(ISNUMBER(SEARCH("NOVO",D73)),OR(N73="",ISERROR(MATCH(N73,{"C0","C1","C2","C3","C4"},0)))),"ALERTA: BASE_VU_OBRIGATORIA",IF(AND(NOT(ISNUMBER(SEARCH("NOVO",D73))),N73&lt;&gt;""),"ALERTA: BASE_VU_NAO_APLICAVEL",IF(AND(UPPER(H73)="SIM",NOT(ISNUMBER(I73))),"ALERTA: BASE_VU_INVALIDA_OU_POSTERIOR_AO_FATOR_ALVO","OK")))))))))))</f>
        <v/>
      </c>
      <c r="N73" s="485"/>
      <c r="O73" s="487" t="str">
        <f>IFERROR(IF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1,IF(COUNTIFS($A$2:$A$200,$A73,$D$2:$D$200,"*novo*",$N$2:$N$200,"C4")&gt;0,4,IF(COUNTIFS($A$2:$A$200,$A73,$D$2:$D$200,"*novo*",$N$2:$N$200,"C3")&gt;0,3,IF(COUNTIFS($A$2:$A$200,$A73,$D$2:$D$200,"*novo*",$N$2:$N$200,"C2")&gt;0,2,IF(COUNTIFS($A$2:$A$200,$A73,$D$2:$D$200,"*novo*",$N$2:$N$200,"C1")&gt;0,1,IF(COUNTIFS($A$2:$A$200,$A73,$D$2:$D$200,"*novo*",$N$2:$N$200,"C0")&gt;0,0,""))))),IF(AND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0,INDEX(posicao_contratual!$Y$2:$Y$200,MATCH($A73,posicao_contratual!$A$2:$A$200,0))=0),0,"")),"")</f>
        <v/>
      </c>
    </row>
    <row r="74" spans="1:15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6"/>
        <v/>
      </c>
      <c r="H74" s="105"/>
      <c r="I74" s="64" t="str">
        <f>IFERROR(IF(OR($A74="",$C74=""),"",IF(OR(($O74)="",($O74)&gt;(MIN(MATCH($C74,{"C0","C1","C2","C3","C4"},0)-1,COUNT(parametros!$F$2:$F$6)-1)),NOT(ISNUMBER(INDEX(parametros!$F$2:$F$6,(MIN(MATCH($C74,{"C0","C1","C2","C3","C4"},0)-1,COUNT(parametros!$F$2:$F$6)-1))+1))),NOT(ISNUMBER(INDEX(parametros!$F$2:$F$6,($O74)+1)))),"",INDEX(parametros!$F$2:$F$6,(MIN(MATCH($C74,{"C0","C1","C2","C3","C4"},0)-1,COUNT(parametros!$F$2:$F$6)-1))+1)/INDEX(parametros!$F$2:$F$6,($O74)+1))),"")</f>
        <v/>
      </c>
      <c r="J74" s="107" t="str">
        <f t="shared" si="7"/>
        <v/>
      </c>
      <c r="K74" s="105"/>
      <c r="L74" s="85" t="str">
        <f t="shared" si="8"/>
        <v/>
      </c>
      <c r="M74" s="483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ITEM_DUPLICADO",IF(AND(ISNUMBER(SEARCH("NOVO",D74)),COUNTIFS($A$2:$A$200,A74,$D$2:$D$200,"*novo*")&gt;1),"ALERTA: NOVO_ITEM_COM_MAIS_DE_UMA_INCLUSAO",IF(OR(C74="",C74="Fora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item.",IF(AND(ISNUMBER(SEARCH("NOVO",D74)),OR(N74="",ISERROR(MATCH(N74,{"C0","C1","C2","C3","C4"},0)))),"ALERTA: BASE_VU_OBRIGATORIA",IF(AND(NOT(ISNUMBER(SEARCH("NOVO",D74))),N74&lt;&gt;""),"ALERTA: BASE_VU_NAO_APLICAVEL",IF(AND(UPPER(H74)="SIM",NOT(ISNUMBER(I74))),"ALERTA: BASE_VU_INVALIDA_OU_POSTERIOR_AO_FATOR_ALVO","OK")))))))))))</f>
        <v/>
      </c>
      <c r="N74" s="485"/>
      <c r="O74" s="487" t="str">
        <f>IFERROR(IF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1,IF(COUNTIFS($A$2:$A$200,$A74,$D$2:$D$200,"*novo*",$N$2:$N$200,"C4")&gt;0,4,IF(COUNTIFS($A$2:$A$200,$A74,$D$2:$D$200,"*novo*",$N$2:$N$200,"C3")&gt;0,3,IF(COUNTIFS($A$2:$A$200,$A74,$D$2:$D$200,"*novo*",$N$2:$N$200,"C2")&gt;0,2,IF(COUNTIFS($A$2:$A$200,$A74,$D$2:$D$200,"*novo*",$N$2:$N$200,"C1")&gt;0,1,IF(COUNTIFS($A$2:$A$200,$A74,$D$2:$D$200,"*novo*",$N$2:$N$200,"C0")&gt;0,0,""))))),IF(AND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0,INDEX(posicao_contratual!$Y$2:$Y$200,MATCH($A74,posicao_contratual!$A$2:$A$200,0))=0),0,"")),"")</f>
        <v/>
      </c>
    </row>
    <row r="75" spans="1:15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6"/>
        <v/>
      </c>
      <c r="H75" s="105"/>
      <c r="I75" s="64" t="str">
        <f>IFERROR(IF(OR($A75="",$C75=""),"",IF(OR(($O75)="",($O75)&gt;(MIN(MATCH($C75,{"C0","C1","C2","C3","C4"},0)-1,COUNT(parametros!$F$2:$F$6)-1)),NOT(ISNUMBER(INDEX(parametros!$F$2:$F$6,(MIN(MATCH($C75,{"C0","C1","C2","C3","C4"},0)-1,COUNT(parametros!$F$2:$F$6)-1))+1))),NOT(ISNUMBER(INDEX(parametros!$F$2:$F$6,($O75)+1)))),"",INDEX(parametros!$F$2:$F$6,(MIN(MATCH($C75,{"C0","C1","C2","C3","C4"},0)-1,COUNT(parametros!$F$2:$F$6)-1))+1)/INDEX(parametros!$F$2:$F$6,($O75)+1))),"")</f>
        <v/>
      </c>
      <c r="J75" s="107" t="str">
        <f t="shared" si="7"/>
        <v/>
      </c>
      <c r="K75" s="105"/>
      <c r="L75" s="85" t="str">
        <f t="shared" si="8"/>
        <v/>
      </c>
      <c r="M75" s="483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ITEM_DUPLICADO",IF(AND(ISNUMBER(SEARCH("NOVO",D75)),COUNTIFS($A$2:$A$200,A75,$D$2:$D$200,"*novo*")&gt;1),"ALERTA: NOVO_ITEM_COM_MAIS_DE_UMA_INCLUSAO",IF(OR(C75="",C75="Fora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item.",IF(AND(ISNUMBER(SEARCH("NOVO",D75)),OR(N75="",ISERROR(MATCH(N75,{"C0","C1","C2","C3","C4"},0)))),"ALERTA: BASE_VU_OBRIGATORIA",IF(AND(NOT(ISNUMBER(SEARCH("NOVO",D75))),N75&lt;&gt;""),"ALERTA: BASE_VU_NAO_APLICAVEL",IF(AND(UPPER(H75)="SIM",NOT(ISNUMBER(I75))),"ALERTA: BASE_VU_INVALIDA_OU_POSTERIOR_AO_FATOR_ALVO","OK")))))))))))</f>
        <v/>
      </c>
      <c r="N75" s="485"/>
      <c r="O75" s="487" t="str">
        <f>IFERROR(IF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1,IF(COUNTIFS($A$2:$A$200,$A75,$D$2:$D$200,"*novo*",$N$2:$N$200,"C4")&gt;0,4,IF(COUNTIFS($A$2:$A$200,$A75,$D$2:$D$200,"*novo*",$N$2:$N$200,"C3")&gt;0,3,IF(COUNTIFS($A$2:$A$200,$A75,$D$2:$D$200,"*novo*",$N$2:$N$200,"C2")&gt;0,2,IF(COUNTIFS($A$2:$A$200,$A75,$D$2:$D$200,"*novo*",$N$2:$N$200,"C1")&gt;0,1,IF(COUNTIFS($A$2:$A$200,$A75,$D$2:$D$200,"*novo*",$N$2:$N$200,"C0")&gt;0,0,""))))),IF(AND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0,INDEX(posicao_contratual!$Y$2:$Y$200,MATCH($A75,posicao_contratual!$A$2:$A$200,0))=0),0,"")),"")</f>
        <v/>
      </c>
    </row>
    <row r="76" spans="1:15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6"/>
        <v/>
      </c>
      <c r="H76" s="105"/>
      <c r="I76" s="64" t="str">
        <f>IFERROR(IF(OR($A76="",$C76=""),"",IF(OR(($O76)="",($O76)&gt;(MIN(MATCH($C76,{"C0","C1","C2","C3","C4"},0)-1,COUNT(parametros!$F$2:$F$6)-1)),NOT(ISNUMBER(INDEX(parametros!$F$2:$F$6,(MIN(MATCH($C76,{"C0","C1","C2","C3","C4"},0)-1,COUNT(parametros!$F$2:$F$6)-1))+1))),NOT(ISNUMBER(INDEX(parametros!$F$2:$F$6,($O76)+1)))),"",INDEX(parametros!$F$2:$F$6,(MIN(MATCH($C76,{"C0","C1","C2","C3","C4"},0)-1,COUNT(parametros!$F$2:$F$6)-1))+1)/INDEX(parametros!$F$2:$F$6,($O76)+1))),"")</f>
        <v/>
      </c>
      <c r="J76" s="107" t="str">
        <f t="shared" si="7"/>
        <v/>
      </c>
      <c r="K76" s="105"/>
      <c r="L76" s="85" t="str">
        <f t="shared" si="8"/>
        <v/>
      </c>
      <c r="M76" s="483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ITEM_DUPLICADO",IF(AND(ISNUMBER(SEARCH("NOVO",D76)),COUNTIFS($A$2:$A$200,A76,$D$2:$D$200,"*novo*")&gt;1),"ALERTA: NOVO_ITEM_COM_MAIS_DE_UMA_INCLUSAO",IF(OR(C76="",C76="Fora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item.",IF(AND(ISNUMBER(SEARCH("NOVO",D76)),OR(N76="",ISERROR(MATCH(N76,{"C0","C1","C2","C3","C4"},0)))),"ALERTA: BASE_VU_OBRIGATORIA",IF(AND(NOT(ISNUMBER(SEARCH("NOVO",D76))),N76&lt;&gt;""),"ALERTA: BASE_VU_NAO_APLICAVEL",IF(AND(UPPER(H76)="SIM",NOT(ISNUMBER(I76))),"ALERTA: BASE_VU_INVALIDA_OU_POSTERIOR_AO_FATOR_ALVO","OK")))))))))))</f>
        <v/>
      </c>
      <c r="N76" s="485"/>
      <c r="O76" s="487" t="str">
        <f>IFERROR(IF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1,IF(COUNTIFS($A$2:$A$200,$A76,$D$2:$D$200,"*novo*",$N$2:$N$200,"C4")&gt;0,4,IF(COUNTIFS($A$2:$A$200,$A76,$D$2:$D$200,"*novo*",$N$2:$N$200,"C3")&gt;0,3,IF(COUNTIFS($A$2:$A$200,$A76,$D$2:$D$200,"*novo*",$N$2:$N$200,"C2")&gt;0,2,IF(COUNTIFS($A$2:$A$200,$A76,$D$2:$D$200,"*novo*",$N$2:$N$200,"C1")&gt;0,1,IF(COUNTIFS($A$2:$A$200,$A76,$D$2:$D$200,"*novo*",$N$2:$N$200,"C0")&gt;0,0,""))))),IF(AND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0,INDEX(posicao_contratual!$Y$2:$Y$200,MATCH($A76,posicao_contratual!$A$2:$A$200,0))=0),0,"")),"")</f>
        <v/>
      </c>
    </row>
    <row r="77" spans="1:15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6"/>
        <v/>
      </c>
      <c r="H77" s="105"/>
      <c r="I77" s="64" t="str">
        <f>IFERROR(IF(OR($A77="",$C77=""),"",IF(OR(($O77)="",($O77)&gt;(MIN(MATCH($C77,{"C0","C1","C2","C3","C4"},0)-1,COUNT(parametros!$F$2:$F$6)-1)),NOT(ISNUMBER(INDEX(parametros!$F$2:$F$6,(MIN(MATCH($C77,{"C0","C1","C2","C3","C4"},0)-1,COUNT(parametros!$F$2:$F$6)-1))+1))),NOT(ISNUMBER(INDEX(parametros!$F$2:$F$6,($O77)+1)))),"",INDEX(parametros!$F$2:$F$6,(MIN(MATCH($C77,{"C0","C1","C2","C3","C4"},0)-1,COUNT(parametros!$F$2:$F$6)-1))+1)/INDEX(parametros!$F$2:$F$6,($O77)+1))),"")</f>
        <v/>
      </c>
      <c r="J77" s="107" t="str">
        <f t="shared" si="7"/>
        <v/>
      </c>
      <c r="K77" s="105"/>
      <c r="L77" s="85" t="str">
        <f t="shared" si="8"/>
        <v/>
      </c>
      <c r="M77" s="483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ITEM_DUPLICADO",IF(AND(ISNUMBER(SEARCH("NOVO",D77)),COUNTIFS($A$2:$A$200,A77,$D$2:$D$200,"*novo*")&gt;1),"ALERTA: NOVO_ITEM_COM_MAIS_DE_UMA_INCLUSAO",IF(OR(C77="",C77="Fora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item.",IF(AND(ISNUMBER(SEARCH("NOVO",D77)),OR(N77="",ISERROR(MATCH(N77,{"C0","C1","C2","C3","C4"},0)))),"ALERTA: BASE_VU_OBRIGATORIA",IF(AND(NOT(ISNUMBER(SEARCH("NOVO",D77))),N77&lt;&gt;""),"ALERTA: BASE_VU_NAO_APLICAVEL",IF(AND(UPPER(H77)="SIM",NOT(ISNUMBER(I77))),"ALERTA: BASE_VU_INVALIDA_OU_POSTERIOR_AO_FATOR_ALVO","OK")))))))))))</f>
        <v/>
      </c>
      <c r="N77" s="485"/>
      <c r="O77" s="487" t="str">
        <f>IFERROR(IF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1,IF(COUNTIFS($A$2:$A$200,$A77,$D$2:$D$200,"*novo*",$N$2:$N$200,"C4")&gt;0,4,IF(COUNTIFS($A$2:$A$200,$A77,$D$2:$D$200,"*novo*",$N$2:$N$200,"C3")&gt;0,3,IF(COUNTIFS($A$2:$A$200,$A77,$D$2:$D$200,"*novo*",$N$2:$N$200,"C2")&gt;0,2,IF(COUNTIFS($A$2:$A$200,$A77,$D$2:$D$200,"*novo*",$N$2:$N$200,"C1")&gt;0,1,IF(COUNTIFS($A$2:$A$200,$A77,$D$2:$D$200,"*novo*",$N$2:$N$200,"C0")&gt;0,0,""))))),IF(AND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0,INDEX(posicao_contratual!$Y$2:$Y$200,MATCH($A77,posicao_contratual!$A$2:$A$200,0))=0),0,"")),"")</f>
        <v/>
      </c>
    </row>
    <row r="78" spans="1:15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6"/>
        <v/>
      </c>
      <c r="H78" s="105"/>
      <c r="I78" s="64" t="str">
        <f>IFERROR(IF(OR($A78="",$C78=""),"",IF(OR(($O78)="",($O78)&gt;(MIN(MATCH($C78,{"C0","C1","C2","C3","C4"},0)-1,COUNT(parametros!$F$2:$F$6)-1)),NOT(ISNUMBER(INDEX(parametros!$F$2:$F$6,(MIN(MATCH($C78,{"C0","C1","C2","C3","C4"},0)-1,COUNT(parametros!$F$2:$F$6)-1))+1))),NOT(ISNUMBER(INDEX(parametros!$F$2:$F$6,($O78)+1)))),"",INDEX(parametros!$F$2:$F$6,(MIN(MATCH($C78,{"C0","C1","C2","C3","C4"},0)-1,COUNT(parametros!$F$2:$F$6)-1))+1)/INDEX(parametros!$F$2:$F$6,($O78)+1))),"")</f>
        <v/>
      </c>
      <c r="J78" s="107" t="str">
        <f t="shared" si="7"/>
        <v/>
      </c>
      <c r="K78" s="105"/>
      <c r="L78" s="85" t="str">
        <f t="shared" si="8"/>
        <v/>
      </c>
      <c r="M78" s="483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ITEM_DUPLICADO",IF(AND(ISNUMBER(SEARCH("NOVO",D78)),COUNTIFS($A$2:$A$200,A78,$D$2:$D$200,"*novo*")&gt;1),"ALERTA: NOVO_ITEM_COM_MAIS_DE_UMA_INCLUSAO",IF(OR(C78="",C78="Fora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item.",IF(AND(ISNUMBER(SEARCH("NOVO",D78)),OR(N78="",ISERROR(MATCH(N78,{"C0","C1","C2","C3","C4"},0)))),"ALERTA: BASE_VU_OBRIGATORIA",IF(AND(NOT(ISNUMBER(SEARCH("NOVO",D78))),N78&lt;&gt;""),"ALERTA: BASE_VU_NAO_APLICAVEL",IF(AND(UPPER(H78)="SIM",NOT(ISNUMBER(I78))),"ALERTA: BASE_VU_INVALIDA_OU_POSTERIOR_AO_FATOR_ALVO","OK")))))))))))</f>
        <v/>
      </c>
      <c r="N78" s="485"/>
      <c r="O78" s="487" t="str">
        <f>IFERROR(IF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1,IF(COUNTIFS($A$2:$A$200,$A78,$D$2:$D$200,"*novo*",$N$2:$N$200,"C4")&gt;0,4,IF(COUNTIFS($A$2:$A$200,$A78,$D$2:$D$200,"*novo*",$N$2:$N$200,"C3")&gt;0,3,IF(COUNTIFS($A$2:$A$200,$A78,$D$2:$D$200,"*novo*",$N$2:$N$200,"C2")&gt;0,2,IF(COUNTIFS($A$2:$A$200,$A78,$D$2:$D$200,"*novo*",$N$2:$N$200,"C1")&gt;0,1,IF(COUNTIFS($A$2:$A$200,$A78,$D$2:$D$200,"*novo*",$N$2:$N$200,"C0")&gt;0,0,""))))),IF(AND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0,INDEX(posicao_contratual!$Y$2:$Y$200,MATCH($A78,posicao_contratual!$A$2:$A$200,0))=0),0,"")),"")</f>
        <v/>
      </c>
    </row>
    <row r="79" spans="1:15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6"/>
        <v/>
      </c>
      <c r="H79" s="105"/>
      <c r="I79" s="64" t="str">
        <f>IFERROR(IF(OR($A79="",$C79=""),"",IF(OR(($O79)="",($O79)&gt;(MIN(MATCH($C79,{"C0","C1","C2","C3","C4"},0)-1,COUNT(parametros!$F$2:$F$6)-1)),NOT(ISNUMBER(INDEX(parametros!$F$2:$F$6,(MIN(MATCH($C79,{"C0","C1","C2","C3","C4"},0)-1,COUNT(parametros!$F$2:$F$6)-1))+1))),NOT(ISNUMBER(INDEX(parametros!$F$2:$F$6,($O79)+1)))),"",INDEX(parametros!$F$2:$F$6,(MIN(MATCH($C79,{"C0","C1","C2","C3","C4"},0)-1,COUNT(parametros!$F$2:$F$6)-1))+1)/INDEX(parametros!$F$2:$F$6,($O79)+1))),"")</f>
        <v/>
      </c>
      <c r="J79" s="107" t="str">
        <f t="shared" si="7"/>
        <v/>
      </c>
      <c r="K79" s="105"/>
      <c r="L79" s="85" t="str">
        <f t="shared" si="8"/>
        <v/>
      </c>
      <c r="M79" s="483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ITEM_DUPLICADO",IF(AND(ISNUMBER(SEARCH("NOVO",D79)),COUNTIFS($A$2:$A$200,A79,$D$2:$D$200,"*novo*")&gt;1),"ALERTA: NOVO_ITEM_COM_MAIS_DE_UMA_INCLUSAO",IF(OR(C79="",C79="Fora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item.",IF(AND(ISNUMBER(SEARCH("NOVO",D79)),OR(N79="",ISERROR(MATCH(N79,{"C0","C1","C2","C3","C4"},0)))),"ALERTA: BASE_VU_OBRIGATORIA",IF(AND(NOT(ISNUMBER(SEARCH("NOVO",D79))),N79&lt;&gt;""),"ALERTA: BASE_VU_NAO_APLICAVEL",IF(AND(UPPER(H79)="SIM",NOT(ISNUMBER(I79))),"ALERTA: BASE_VU_INVALIDA_OU_POSTERIOR_AO_FATOR_ALVO","OK")))))))))))</f>
        <v/>
      </c>
      <c r="N79" s="485"/>
      <c r="O79" s="487" t="str">
        <f>IFERROR(IF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1,IF(COUNTIFS($A$2:$A$200,$A79,$D$2:$D$200,"*novo*",$N$2:$N$200,"C4")&gt;0,4,IF(COUNTIFS($A$2:$A$200,$A79,$D$2:$D$200,"*novo*",$N$2:$N$200,"C3")&gt;0,3,IF(COUNTIFS($A$2:$A$200,$A79,$D$2:$D$200,"*novo*",$N$2:$N$200,"C2")&gt;0,2,IF(COUNTIFS($A$2:$A$200,$A79,$D$2:$D$200,"*novo*",$N$2:$N$200,"C1")&gt;0,1,IF(COUNTIFS($A$2:$A$200,$A79,$D$2:$D$200,"*novo*",$N$2:$N$200,"C0")&gt;0,0,""))))),IF(AND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0,INDEX(posicao_contratual!$Y$2:$Y$200,MATCH($A79,posicao_contratual!$A$2:$A$200,0))=0),0,"")),"")</f>
        <v/>
      </c>
    </row>
    <row r="80" spans="1:15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6"/>
        <v/>
      </c>
      <c r="H80" s="105"/>
      <c r="I80" s="64" t="str">
        <f>IFERROR(IF(OR($A80="",$C80=""),"",IF(OR(($O80)="",($O80)&gt;(MIN(MATCH($C80,{"C0","C1","C2","C3","C4"},0)-1,COUNT(parametros!$F$2:$F$6)-1)),NOT(ISNUMBER(INDEX(parametros!$F$2:$F$6,(MIN(MATCH($C80,{"C0","C1","C2","C3","C4"},0)-1,COUNT(parametros!$F$2:$F$6)-1))+1))),NOT(ISNUMBER(INDEX(parametros!$F$2:$F$6,($O80)+1)))),"",INDEX(parametros!$F$2:$F$6,(MIN(MATCH($C80,{"C0","C1","C2","C3","C4"},0)-1,COUNT(parametros!$F$2:$F$6)-1))+1)/INDEX(parametros!$F$2:$F$6,($O80)+1))),"")</f>
        <v/>
      </c>
      <c r="J80" s="107" t="str">
        <f t="shared" si="7"/>
        <v/>
      </c>
      <c r="K80" s="105"/>
      <c r="L80" s="85" t="str">
        <f t="shared" si="8"/>
        <v/>
      </c>
      <c r="M80" s="483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ITEM_DUPLICADO",IF(AND(ISNUMBER(SEARCH("NOVO",D80)),COUNTIFS($A$2:$A$200,A80,$D$2:$D$200,"*novo*")&gt;1),"ALERTA: NOVO_ITEM_COM_MAIS_DE_UMA_INCLUSAO",IF(OR(C80="",C80="Fora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item.",IF(AND(ISNUMBER(SEARCH("NOVO",D80)),OR(N80="",ISERROR(MATCH(N80,{"C0","C1","C2","C3","C4"},0)))),"ALERTA: BASE_VU_OBRIGATORIA",IF(AND(NOT(ISNUMBER(SEARCH("NOVO",D80))),N80&lt;&gt;""),"ALERTA: BASE_VU_NAO_APLICAVEL",IF(AND(UPPER(H80)="SIM",NOT(ISNUMBER(I80))),"ALERTA: BASE_VU_INVALIDA_OU_POSTERIOR_AO_FATOR_ALVO","OK")))))))))))</f>
        <v/>
      </c>
      <c r="N80" s="485"/>
      <c r="O80" s="487" t="str">
        <f>IFERROR(IF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1,IF(COUNTIFS($A$2:$A$200,$A80,$D$2:$D$200,"*novo*",$N$2:$N$200,"C4")&gt;0,4,IF(COUNTIFS($A$2:$A$200,$A80,$D$2:$D$200,"*novo*",$N$2:$N$200,"C3")&gt;0,3,IF(COUNTIFS($A$2:$A$200,$A80,$D$2:$D$200,"*novo*",$N$2:$N$200,"C2")&gt;0,2,IF(COUNTIFS($A$2:$A$200,$A80,$D$2:$D$200,"*novo*",$N$2:$N$200,"C1")&gt;0,1,IF(COUNTIFS($A$2:$A$200,$A80,$D$2:$D$200,"*novo*",$N$2:$N$200,"C0")&gt;0,0,""))))),IF(AND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0,INDEX(posicao_contratual!$Y$2:$Y$200,MATCH($A80,posicao_contratual!$A$2:$A$200,0))=0),0,"")),"")</f>
        <v/>
      </c>
    </row>
    <row r="81" spans="1:15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6"/>
        <v/>
      </c>
      <c r="H81" s="105"/>
      <c r="I81" s="64" t="str">
        <f>IFERROR(IF(OR($A81="",$C81=""),"",IF(OR(($O81)="",($O81)&gt;(MIN(MATCH($C81,{"C0","C1","C2","C3","C4"},0)-1,COUNT(parametros!$F$2:$F$6)-1)),NOT(ISNUMBER(INDEX(parametros!$F$2:$F$6,(MIN(MATCH($C81,{"C0","C1","C2","C3","C4"},0)-1,COUNT(parametros!$F$2:$F$6)-1))+1))),NOT(ISNUMBER(INDEX(parametros!$F$2:$F$6,($O81)+1)))),"",INDEX(parametros!$F$2:$F$6,(MIN(MATCH($C81,{"C0","C1","C2","C3","C4"},0)-1,COUNT(parametros!$F$2:$F$6)-1))+1)/INDEX(parametros!$F$2:$F$6,($O81)+1))),"")</f>
        <v/>
      </c>
      <c r="J81" s="107" t="str">
        <f t="shared" si="7"/>
        <v/>
      </c>
      <c r="K81" s="105"/>
      <c r="L81" s="85" t="str">
        <f t="shared" si="8"/>
        <v/>
      </c>
      <c r="M81" s="483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ITEM_DUPLICADO",IF(AND(ISNUMBER(SEARCH("NOVO",D81)),COUNTIFS($A$2:$A$200,A81,$D$2:$D$200,"*novo*")&gt;1),"ALERTA: NOVO_ITEM_COM_MAIS_DE_UMA_INCLUSAO",IF(OR(C81="",C81="Fora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item.",IF(AND(ISNUMBER(SEARCH("NOVO",D81)),OR(N81="",ISERROR(MATCH(N81,{"C0","C1","C2","C3","C4"},0)))),"ALERTA: BASE_VU_OBRIGATORIA",IF(AND(NOT(ISNUMBER(SEARCH("NOVO",D81))),N81&lt;&gt;""),"ALERTA: BASE_VU_NAO_APLICAVEL",IF(AND(UPPER(H81)="SIM",NOT(ISNUMBER(I81))),"ALERTA: BASE_VU_INVALIDA_OU_POSTERIOR_AO_FATOR_ALVO","OK")))))))))))</f>
        <v/>
      </c>
      <c r="N81" s="485"/>
      <c r="O81" s="487" t="str">
        <f>IFERROR(IF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1,IF(COUNTIFS($A$2:$A$200,$A81,$D$2:$D$200,"*novo*",$N$2:$N$200,"C4")&gt;0,4,IF(COUNTIFS($A$2:$A$200,$A81,$D$2:$D$200,"*novo*",$N$2:$N$200,"C3")&gt;0,3,IF(COUNTIFS($A$2:$A$200,$A81,$D$2:$D$200,"*novo*",$N$2:$N$200,"C2")&gt;0,2,IF(COUNTIFS($A$2:$A$200,$A81,$D$2:$D$200,"*novo*",$N$2:$N$200,"C1")&gt;0,1,IF(COUNTIFS($A$2:$A$200,$A81,$D$2:$D$200,"*novo*",$N$2:$N$200,"C0")&gt;0,0,""))))),IF(AND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0,INDEX(posicao_contratual!$Y$2:$Y$200,MATCH($A81,posicao_contratual!$A$2:$A$200,0))=0),0,"")),"")</f>
        <v/>
      </c>
    </row>
    <row r="82" spans="1:15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6"/>
        <v/>
      </c>
      <c r="H82" s="105"/>
      <c r="I82" s="64" t="str">
        <f>IFERROR(IF(OR($A82="",$C82=""),"",IF(OR(($O82)="",($O82)&gt;(MIN(MATCH($C82,{"C0","C1","C2","C3","C4"},0)-1,COUNT(parametros!$F$2:$F$6)-1)),NOT(ISNUMBER(INDEX(parametros!$F$2:$F$6,(MIN(MATCH($C82,{"C0","C1","C2","C3","C4"},0)-1,COUNT(parametros!$F$2:$F$6)-1))+1))),NOT(ISNUMBER(INDEX(parametros!$F$2:$F$6,($O82)+1)))),"",INDEX(parametros!$F$2:$F$6,(MIN(MATCH($C82,{"C0","C1","C2","C3","C4"},0)-1,COUNT(parametros!$F$2:$F$6)-1))+1)/INDEX(parametros!$F$2:$F$6,($O82)+1))),"")</f>
        <v/>
      </c>
      <c r="J82" s="107" t="str">
        <f t="shared" si="7"/>
        <v/>
      </c>
      <c r="K82" s="105"/>
      <c r="L82" s="85" t="str">
        <f t="shared" si="8"/>
        <v/>
      </c>
      <c r="M82" s="483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ITEM_DUPLICADO",IF(AND(ISNUMBER(SEARCH("NOVO",D82)),COUNTIFS($A$2:$A$200,A82,$D$2:$D$200,"*novo*")&gt;1),"ALERTA: NOVO_ITEM_COM_MAIS_DE_UMA_INCLUSAO",IF(OR(C82="",C82="Fora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item.",IF(AND(ISNUMBER(SEARCH("NOVO",D82)),OR(N82="",ISERROR(MATCH(N82,{"C0","C1","C2","C3","C4"},0)))),"ALERTA: BASE_VU_OBRIGATORIA",IF(AND(NOT(ISNUMBER(SEARCH("NOVO",D82))),N82&lt;&gt;""),"ALERTA: BASE_VU_NAO_APLICAVEL",IF(AND(UPPER(H82)="SIM",NOT(ISNUMBER(I82))),"ALERTA: BASE_VU_INVALIDA_OU_POSTERIOR_AO_FATOR_ALVO","OK")))))))))))</f>
        <v/>
      </c>
      <c r="N82" s="485"/>
      <c r="O82" s="487" t="str">
        <f>IFERROR(IF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1,IF(COUNTIFS($A$2:$A$200,$A82,$D$2:$D$200,"*novo*",$N$2:$N$200,"C4")&gt;0,4,IF(COUNTIFS($A$2:$A$200,$A82,$D$2:$D$200,"*novo*",$N$2:$N$200,"C3")&gt;0,3,IF(COUNTIFS($A$2:$A$200,$A82,$D$2:$D$200,"*novo*",$N$2:$N$200,"C2")&gt;0,2,IF(COUNTIFS($A$2:$A$200,$A82,$D$2:$D$200,"*novo*",$N$2:$N$200,"C1")&gt;0,1,IF(COUNTIFS($A$2:$A$200,$A82,$D$2:$D$200,"*novo*",$N$2:$N$200,"C0")&gt;0,0,""))))),IF(AND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0,INDEX(posicao_contratual!$Y$2:$Y$200,MATCH($A82,posicao_contratual!$A$2:$A$200,0))=0),0,"")),"")</f>
        <v/>
      </c>
    </row>
    <row r="83" spans="1:15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6"/>
        <v/>
      </c>
      <c r="H83" s="105"/>
      <c r="I83" s="64" t="str">
        <f>IFERROR(IF(OR($A83="",$C83=""),"",IF(OR(($O83)="",($O83)&gt;(MIN(MATCH($C83,{"C0","C1","C2","C3","C4"},0)-1,COUNT(parametros!$F$2:$F$6)-1)),NOT(ISNUMBER(INDEX(parametros!$F$2:$F$6,(MIN(MATCH($C83,{"C0","C1","C2","C3","C4"},0)-1,COUNT(parametros!$F$2:$F$6)-1))+1))),NOT(ISNUMBER(INDEX(parametros!$F$2:$F$6,($O83)+1)))),"",INDEX(parametros!$F$2:$F$6,(MIN(MATCH($C83,{"C0","C1","C2","C3","C4"},0)-1,COUNT(parametros!$F$2:$F$6)-1))+1)/INDEX(parametros!$F$2:$F$6,($O83)+1))),"")</f>
        <v/>
      </c>
      <c r="J83" s="107" t="str">
        <f t="shared" si="7"/>
        <v/>
      </c>
      <c r="K83" s="105"/>
      <c r="L83" s="85" t="str">
        <f t="shared" si="8"/>
        <v/>
      </c>
      <c r="M83" s="483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ITEM_DUPLICADO",IF(AND(ISNUMBER(SEARCH("NOVO",D83)),COUNTIFS($A$2:$A$200,A83,$D$2:$D$200,"*novo*")&gt;1),"ALERTA: NOVO_ITEM_COM_MAIS_DE_UMA_INCLUSAO",IF(OR(C83="",C83="Fora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item.",IF(AND(ISNUMBER(SEARCH("NOVO",D83)),OR(N83="",ISERROR(MATCH(N83,{"C0","C1","C2","C3","C4"},0)))),"ALERTA: BASE_VU_OBRIGATORIA",IF(AND(NOT(ISNUMBER(SEARCH("NOVO",D83))),N83&lt;&gt;""),"ALERTA: BASE_VU_NAO_APLICAVEL",IF(AND(UPPER(H83)="SIM",NOT(ISNUMBER(I83))),"ALERTA: BASE_VU_INVALIDA_OU_POSTERIOR_AO_FATOR_ALVO","OK")))))))))))</f>
        <v/>
      </c>
      <c r="N83" s="485"/>
      <c r="O83" s="487" t="str">
        <f>IFERROR(IF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1,IF(COUNTIFS($A$2:$A$200,$A83,$D$2:$D$200,"*novo*",$N$2:$N$200,"C4")&gt;0,4,IF(COUNTIFS($A$2:$A$200,$A83,$D$2:$D$200,"*novo*",$N$2:$N$200,"C3")&gt;0,3,IF(COUNTIFS($A$2:$A$200,$A83,$D$2:$D$200,"*novo*",$N$2:$N$200,"C2")&gt;0,2,IF(COUNTIFS($A$2:$A$200,$A83,$D$2:$D$200,"*novo*",$N$2:$N$200,"C1")&gt;0,1,IF(COUNTIFS($A$2:$A$200,$A83,$D$2:$D$200,"*novo*",$N$2:$N$200,"C0")&gt;0,0,""))))),IF(AND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0,INDEX(posicao_contratual!$Y$2:$Y$200,MATCH($A83,posicao_contratual!$A$2:$A$200,0))=0),0,"")),"")</f>
        <v/>
      </c>
    </row>
    <row r="84" spans="1:15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6"/>
        <v/>
      </c>
      <c r="H84" s="105"/>
      <c r="I84" s="64" t="str">
        <f>IFERROR(IF(OR($A84="",$C84=""),"",IF(OR(($O84)="",($O84)&gt;(MIN(MATCH($C84,{"C0","C1","C2","C3","C4"},0)-1,COUNT(parametros!$F$2:$F$6)-1)),NOT(ISNUMBER(INDEX(parametros!$F$2:$F$6,(MIN(MATCH($C84,{"C0","C1","C2","C3","C4"},0)-1,COUNT(parametros!$F$2:$F$6)-1))+1))),NOT(ISNUMBER(INDEX(parametros!$F$2:$F$6,($O84)+1)))),"",INDEX(parametros!$F$2:$F$6,(MIN(MATCH($C84,{"C0","C1","C2","C3","C4"},0)-1,COUNT(parametros!$F$2:$F$6)-1))+1)/INDEX(parametros!$F$2:$F$6,($O84)+1))),"")</f>
        <v/>
      </c>
      <c r="J84" s="107" t="str">
        <f t="shared" si="7"/>
        <v/>
      </c>
      <c r="K84" s="105"/>
      <c r="L84" s="85" t="str">
        <f t="shared" si="8"/>
        <v/>
      </c>
      <c r="M84" s="483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ITEM_DUPLICADO",IF(AND(ISNUMBER(SEARCH("NOVO",D84)),COUNTIFS($A$2:$A$200,A84,$D$2:$D$200,"*novo*")&gt;1),"ALERTA: NOVO_ITEM_COM_MAIS_DE_UMA_INCLUSAO",IF(OR(C84="",C84="Fora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item.",IF(AND(ISNUMBER(SEARCH("NOVO",D84)),OR(N84="",ISERROR(MATCH(N84,{"C0","C1","C2","C3","C4"},0)))),"ALERTA: BASE_VU_OBRIGATORIA",IF(AND(NOT(ISNUMBER(SEARCH("NOVO",D84))),N84&lt;&gt;""),"ALERTA: BASE_VU_NAO_APLICAVEL",IF(AND(UPPER(H84)="SIM",NOT(ISNUMBER(I84))),"ALERTA: BASE_VU_INVALIDA_OU_POSTERIOR_AO_FATOR_ALVO","OK")))))))))))</f>
        <v/>
      </c>
      <c r="N84" s="485"/>
      <c r="O84" s="487" t="str">
        <f>IFERROR(IF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1,IF(COUNTIFS($A$2:$A$200,$A84,$D$2:$D$200,"*novo*",$N$2:$N$200,"C4")&gt;0,4,IF(COUNTIFS($A$2:$A$200,$A84,$D$2:$D$200,"*novo*",$N$2:$N$200,"C3")&gt;0,3,IF(COUNTIFS($A$2:$A$200,$A84,$D$2:$D$200,"*novo*",$N$2:$N$200,"C2")&gt;0,2,IF(COUNTIFS($A$2:$A$200,$A84,$D$2:$D$200,"*novo*",$N$2:$N$200,"C1")&gt;0,1,IF(COUNTIFS($A$2:$A$200,$A84,$D$2:$D$200,"*novo*",$N$2:$N$200,"C0")&gt;0,0,""))))),IF(AND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0,INDEX(posicao_contratual!$Y$2:$Y$200,MATCH($A84,posicao_contratual!$A$2:$A$200,0))=0),0,"")),"")</f>
        <v/>
      </c>
    </row>
    <row r="85" spans="1:15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6"/>
        <v/>
      </c>
      <c r="H85" s="105"/>
      <c r="I85" s="64" t="str">
        <f>IFERROR(IF(OR($A85="",$C85=""),"",IF(OR(($O85)="",($O85)&gt;(MIN(MATCH($C85,{"C0","C1","C2","C3","C4"},0)-1,COUNT(parametros!$F$2:$F$6)-1)),NOT(ISNUMBER(INDEX(parametros!$F$2:$F$6,(MIN(MATCH($C85,{"C0","C1","C2","C3","C4"},0)-1,COUNT(parametros!$F$2:$F$6)-1))+1))),NOT(ISNUMBER(INDEX(parametros!$F$2:$F$6,($O85)+1)))),"",INDEX(parametros!$F$2:$F$6,(MIN(MATCH($C85,{"C0","C1","C2","C3","C4"},0)-1,COUNT(parametros!$F$2:$F$6)-1))+1)/INDEX(parametros!$F$2:$F$6,($O85)+1))),"")</f>
        <v/>
      </c>
      <c r="J85" s="107" t="str">
        <f t="shared" si="7"/>
        <v/>
      </c>
      <c r="K85" s="105"/>
      <c r="L85" s="85" t="str">
        <f t="shared" si="8"/>
        <v/>
      </c>
      <c r="M85" s="483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ITEM_DUPLICADO",IF(AND(ISNUMBER(SEARCH("NOVO",D85)),COUNTIFS($A$2:$A$200,A85,$D$2:$D$200,"*novo*")&gt;1),"ALERTA: NOVO_ITEM_COM_MAIS_DE_UMA_INCLUSAO",IF(OR(C85="",C85="Fora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item.",IF(AND(ISNUMBER(SEARCH("NOVO",D85)),OR(N85="",ISERROR(MATCH(N85,{"C0","C1","C2","C3","C4"},0)))),"ALERTA: BASE_VU_OBRIGATORIA",IF(AND(NOT(ISNUMBER(SEARCH("NOVO",D85))),N85&lt;&gt;""),"ALERTA: BASE_VU_NAO_APLICAVEL",IF(AND(UPPER(H85)="SIM",NOT(ISNUMBER(I85))),"ALERTA: BASE_VU_INVALIDA_OU_POSTERIOR_AO_FATOR_ALVO","OK")))))))))))</f>
        <v/>
      </c>
      <c r="N85" s="485"/>
      <c r="O85" s="487" t="str">
        <f>IFERROR(IF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1,IF(COUNTIFS($A$2:$A$200,$A85,$D$2:$D$200,"*novo*",$N$2:$N$200,"C4")&gt;0,4,IF(COUNTIFS($A$2:$A$200,$A85,$D$2:$D$200,"*novo*",$N$2:$N$200,"C3")&gt;0,3,IF(COUNTIFS($A$2:$A$200,$A85,$D$2:$D$200,"*novo*",$N$2:$N$200,"C2")&gt;0,2,IF(COUNTIFS($A$2:$A$200,$A85,$D$2:$D$200,"*novo*",$N$2:$N$200,"C1")&gt;0,1,IF(COUNTIFS($A$2:$A$200,$A85,$D$2:$D$200,"*novo*",$N$2:$N$200,"C0")&gt;0,0,""))))),IF(AND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0,INDEX(posicao_contratual!$Y$2:$Y$200,MATCH($A85,posicao_contratual!$A$2:$A$200,0))=0),0,"")),"")</f>
        <v/>
      </c>
    </row>
    <row r="86" spans="1:15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6"/>
        <v/>
      </c>
      <c r="H86" s="105"/>
      <c r="I86" s="64" t="str">
        <f>IFERROR(IF(OR($A86="",$C86=""),"",IF(OR(($O86)="",($O86)&gt;(MIN(MATCH($C86,{"C0","C1","C2","C3","C4"},0)-1,COUNT(parametros!$F$2:$F$6)-1)),NOT(ISNUMBER(INDEX(parametros!$F$2:$F$6,(MIN(MATCH($C86,{"C0","C1","C2","C3","C4"},0)-1,COUNT(parametros!$F$2:$F$6)-1))+1))),NOT(ISNUMBER(INDEX(parametros!$F$2:$F$6,($O86)+1)))),"",INDEX(parametros!$F$2:$F$6,(MIN(MATCH($C86,{"C0","C1","C2","C3","C4"},0)-1,COUNT(parametros!$F$2:$F$6)-1))+1)/INDEX(parametros!$F$2:$F$6,($O86)+1))),"")</f>
        <v/>
      </c>
      <c r="J86" s="107" t="str">
        <f t="shared" si="7"/>
        <v/>
      </c>
      <c r="K86" s="105"/>
      <c r="L86" s="85" t="str">
        <f t="shared" si="8"/>
        <v/>
      </c>
      <c r="M86" s="483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ITEM_DUPLICADO",IF(AND(ISNUMBER(SEARCH("NOVO",D86)),COUNTIFS($A$2:$A$200,A86,$D$2:$D$200,"*novo*")&gt;1),"ALERTA: NOVO_ITEM_COM_MAIS_DE_UMA_INCLUSAO",IF(OR(C86="",C86="Fora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item.",IF(AND(ISNUMBER(SEARCH("NOVO",D86)),OR(N86="",ISERROR(MATCH(N86,{"C0","C1","C2","C3","C4"},0)))),"ALERTA: BASE_VU_OBRIGATORIA",IF(AND(NOT(ISNUMBER(SEARCH("NOVO",D86))),N86&lt;&gt;""),"ALERTA: BASE_VU_NAO_APLICAVEL",IF(AND(UPPER(H86)="SIM",NOT(ISNUMBER(I86))),"ALERTA: BASE_VU_INVALIDA_OU_POSTERIOR_AO_FATOR_ALVO","OK")))))))))))</f>
        <v/>
      </c>
      <c r="N86" s="485"/>
      <c r="O86" s="487" t="str">
        <f>IFERROR(IF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1,IF(COUNTIFS($A$2:$A$200,$A86,$D$2:$D$200,"*novo*",$N$2:$N$200,"C4")&gt;0,4,IF(COUNTIFS($A$2:$A$200,$A86,$D$2:$D$200,"*novo*",$N$2:$N$200,"C3")&gt;0,3,IF(COUNTIFS($A$2:$A$200,$A86,$D$2:$D$200,"*novo*",$N$2:$N$200,"C2")&gt;0,2,IF(COUNTIFS($A$2:$A$200,$A86,$D$2:$D$200,"*novo*",$N$2:$N$200,"C1")&gt;0,1,IF(COUNTIFS($A$2:$A$200,$A86,$D$2:$D$200,"*novo*",$N$2:$N$200,"C0")&gt;0,0,""))))),IF(AND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0,INDEX(posicao_contratual!$Y$2:$Y$200,MATCH($A86,posicao_contratual!$A$2:$A$200,0))=0),0,"")),"")</f>
        <v/>
      </c>
    </row>
    <row r="87" spans="1:15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6"/>
        <v/>
      </c>
      <c r="H87" s="105"/>
      <c r="I87" s="64" t="str">
        <f>IFERROR(IF(OR($A87="",$C87=""),"",IF(OR(($O87)="",($O87)&gt;(MIN(MATCH($C87,{"C0","C1","C2","C3","C4"},0)-1,COUNT(parametros!$F$2:$F$6)-1)),NOT(ISNUMBER(INDEX(parametros!$F$2:$F$6,(MIN(MATCH($C87,{"C0","C1","C2","C3","C4"},0)-1,COUNT(parametros!$F$2:$F$6)-1))+1))),NOT(ISNUMBER(INDEX(parametros!$F$2:$F$6,($O87)+1)))),"",INDEX(parametros!$F$2:$F$6,(MIN(MATCH($C87,{"C0","C1","C2","C3","C4"},0)-1,COUNT(parametros!$F$2:$F$6)-1))+1)/INDEX(parametros!$F$2:$F$6,($O87)+1))),"")</f>
        <v/>
      </c>
      <c r="J87" s="107" t="str">
        <f t="shared" si="7"/>
        <v/>
      </c>
      <c r="K87" s="105"/>
      <c r="L87" s="85" t="str">
        <f t="shared" si="8"/>
        <v/>
      </c>
      <c r="M87" s="483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ITEM_DUPLICADO",IF(AND(ISNUMBER(SEARCH("NOVO",D87)),COUNTIFS($A$2:$A$200,A87,$D$2:$D$200,"*novo*")&gt;1),"ALERTA: NOVO_ITEM_COM_MAIS_DE_UMA_INCLUSAO",IF(OR(C87="",C87="Fora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item.",IF(AND(ISNUMBER(SEARCH("NOVO",D87)),OR(N87="",ISERROR(MATCH(N87,{"C0","C1","C2","C3","C4"},0)))),"ALERTA: BASE_VU_OBRIGATORIA",IF(AND(NOT(ISNUMBER(SEARCH("NOVO",D87))),N87&lt;&gt;""),"ALERTA: BASE_VU_NAO_APLICAVEL",IF(AND(UPPER(H87)="SIM",NOT(ISNUMBER(I87))),"ALERTA: BASE_VU_INVALIDA_OU_POSTERIOR_AO_FATOR_ALVO","OK")))))))))))</f>
        <v/>
      </c>
      <c r="N87" s="485"/>
      <c r="O87" s="487" t="str">
        <f>IFERROR(IF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1,IF(COUNTIFS($A$2:$A$200,$A87,$D$2:$D$200,"*novo*",$N$2:$N$200,"C4")&gt;0,4,IF(COUNTIFS($A$2:$A$200,$A87,$D$2:$D$200,"*novo*",$N$2:$N$200,"C3")&gt;0,3,IF(COUNTIFS($A$2:$A$200,$A87,$D$2:$D$200,"*novo*",$N$2:$N$200,"C2")&gt;0,2,IF(COUNTIFS($A$2:$A$200,$A87,$D$2:$D$200,"*novo*",$N$2:$N$200,"C1")&gt;0,1,IF(COUNTIFS($A$2:$A$200,$A87,$D$2:$D$200,"*novo*",$N$2:$N$200,"C0")&gt;0,0,""))))),IF(AND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0,INDEX(posicao_contratual!$Y$2:$Y$200,MATCH($A87,posicao_contratual!$A$2:$A$200,0))=0),0,"")),"")</f>
        <v/>
      </c>
    </row>
    <row r="88" spans="1:15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6"/>
        <v/>
      </c>
      <c r="H88" s="105"/>
      <c r="I88" s="64" t="str">
        <f>IFERROR(IF(OR($A88="",$C88=""),"",IF(OR(($O88)="",($O88)&gt;(MIN(MATCH($C88,{"C0","C1","C2","C3","C4"},0)-1,COUNT(parametros!$F$2:$F$6)-1)),NOT(ISNUMBER(INDEX(parametros!$F$2:$F$6,(MIN(MATCH($C88,{"C0","C1","C2","C3","C4"},0)-1,COUNT(parametros!$F$2:$F$6)-1))+1))),NOT(ISNUMBER(INDEX(parametros!$F$2:$F$6,($O88)+1)))),"",INDEX(parametros!$F$2:$F$6,(MIN(MATCH($C88,{"C0","C1","C2","C3","C4"},0)-1,COUNT(parametros!$F$2:$F$6)-1))+1)/INDEX(parametros!$F$2:$F$6,($O88)+1))),"")</f>
        <v/>
      </c>
      <c r="J88" s="107" t="str">
        <f t="shared" si="7"/>
        <v/>
      </c>
      <c r="K88" s="105"/>
      <c r="L88" s="85" t="str">
        <f t="shared" si="8"/>
        <v/>
      </c>
      <c r="M88" s="483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ITEM_DUPLICADO",IF(AND(ISNUMBER(SEARCH("NOVO",D88)),COUNTIFS($A$2:$A$200,A88,$D$2:$D$200,"*novo*")&gt;1),"ALERTA: NOVO_ITEM_COM_MAIS_DE_UMA_INCLUSAO",IF(OR(C88="",C88="Fora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item.",IF(AND(ISNUMBER(SEARCH("NOVO",D88)),OR(N88="",ISERROR(MATCH(N88,{"C0","C1","C2","C3","C4"},0)))),"ALERTA: BASE_VU_OBRIGATORIA",IF(AND(NOT(ISNUMBER(SEARCH("NOVO",D88))),N88&lt;&gt;""),"ALERTA: BASE_VU_NAO_APLICAVEL",IF(AND(UPPER(H88)="SIM",NOT(ISNUMBER(I88))),"ALERTA: BASE_VU_INVALIDA_OU_POSTERIOR_AO_FATOR_ALVO","OK")))))))))))</f>
        <v/>
      </c>
      <c r="N88" s="485"/>
      <c r="O88" s="487" t="str">
        <f>IFERROR(IF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1,IF(COUNTIFS($A$2:$A$200,$A88,$D$2:$D$200,"*novo*",$N$2:$N$200,"C4")&gt;0,4,IF(COUNTIFS($A$2:$A$200,$A88,$D$2:$D$200,"*novo*",$N$2:$N$200,"C3")&gt;0,3,IF(COUNTIFS($A$2:$A$200,$A88,$D$2:$D$200,"*novo*",$N$2:$N$200,"C2")&gt;0,2,IF(COUNTIFS($A$2:$A$200,$A88,$D$2:$D$200,"*novo*",$N$2:$N$200,"C1")&gt;0,1,IF(COUNTIFS($A$2:$A$200,$A88,$D$2:$D$200,"*novo*",$N$2:$N$200,"C0")&gt;0,0,""))))),IF(AND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0,INDEX(posicao_contratual!$Y$2:$Y$200,MATCH($A88,posicao_contratual!$A$2:$A$200,0))=0),0,"")),"")</f>
        <v/>
      </c>
    </row>
    <row r="89" spans="1:15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6"/>
        <v/>
      </c>
      <c r="H89" s="105"/>
      <c r="I89" s="64" t="str">
        <f>IFERROR(IF(OR($A89="",$C89=""),"",IF(OR(($O89)="",($O89)&gt;(MIN(MATCH($C89,{"C0","C1","C2","C3","C4"},0)-1,COUNT(parametros!$F$2:$F$6)-1)),NOT(ISNUMBER(INDEX(parametros!$F$2:$F$6,(MIN(MATCH($C89,{"C0","C1","C2","C3","C4"},0)-1,COUNT(parametros!$F$2:$F$6)-1))+1))),NOT(ISNUMBER(INDEX(parametros!$F$2:$F$6,($O89)+1)))),"",INDEX(parametros!$F$2:$F$6,(MIN(MATCH($C89,{"C0","C1","C2","C3","C4"},0)-1,COUNT(parametros!$F$2:$F$6)-1))+1)/INDEX(parametros!$F$2:$F$6,($O89)+1))),"")</f>
        <v/>
      </c>
      <c r="J89" s="107" t="str">
        <f t="shared" si="7"/>
        <v/>
      </c>
      <c r="K89" s="105"/>
      <c r="L89" s="85" t="str">
        <f t="shared" si="8"/>
        <v/>
      </c>
      <c r="M89" s="483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ITEM_DUPLICADO",IF(AND(ISNUMBER(SEARCH("NOVO",D89)),COUNTIFS($A$2:$A$200,A89,$D$2:$D$200,"*novo*")&gt;1),"ALERTA: NOVO_ITEM_COM_MAIS_DE_UMA_INCLUSAO",IF(OR(C89="",C89="Fora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item.",IF(AND(ISNUMBER(SEARCH("NOVO",D89)),OR(N89="",ISERROR(MATCH(N89,{"C0","C1","C2","C3","C4"},0)))),"ALERTA: BASE_VU_OBRIGATORIA",IF(AND(NOT(ISNUMBER(SEARCH("NOVO",D89))),N89&lt;&gt;""),"ALERTA: BASE_VU_NAO_APLICAVEL",IF(AND(UPPER(H89)="SIM",NOT(ISNUMBER(I89))),"ALERTA: BASE_VU_INVALIDA_OU_POSTERIOR_AO_FATOR_ALVO","OK")))))))))))</f>
        <v/>
      </c>
      <c r="N89" s="485"/>
      <c r="O89" s="487" t="str">
        <f>IFERROR(IF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1,IF(COUNTIFS($A$2:$A$200,$A89,$D$2:$D$200,"*novo*",$N$2:$N$200,"C4")&gt;0,4,IF(COUNTIFS($A$2:$A$200,$A89,$D$2:$D$200,"*novo*",$N$2:$N$200,"C3")&gt;0,3,IF(COUNTIFS($A$2:$A$200,$A89,$D$2:$D$200,"*novo*",$N$2:$N$200,"C2")&gt;0,2,IF(COUNTIFS($A$2:$A$200,$A89,$D$2:$D$200,"*novo*",$N$2:$N$200,"C1")&gt;0,1,IF(COUNTIFS($A$2:$A$200,$A89,$D$2:$D$200,"*novo*",$N$2:$N$200,"C0")&gt;0,0,""))))),IF(AND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0,INDEX(posicao_contratual!$Y$2:$Y$200,MATCH($A89,posicao_contratual!$A$2:$A$200,0))=0),0,"")),"")</f>
        <v/>
      </c>
    </row>
    <row r="90" spans="1:15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6"/>
        <v/>
      </c>
      <c r="H90" s="105"/>
      <c r="I90" s="64" t="str">
        <f>IFERROR(IF(OR($A90="",$C90=""),"",IF(OR(($O90)="",($O90)&gt;(MIN(MATCH($C90,{"C0","C1","C2","C3","C4"},0)-1,COUNT(parametros!$F$2:$F$6)-1)),NOT(ISNUMBER(INDEX(parametros!$F$2:$F$6,(MIN(MATCH($C90,{"C0","C1","C2","C3","C4"},0)-1,COUNT(parametros!$F$2:$F$6)-1))+1))),NOT(ISNUMBER(INDEX(parametros!$F$2:$F$6,($O90)+1)))),"",INDEX(parametros!$F$2:$F$6,(MIN(MATCH($C90,{"C0","C1","C2","C3","C4"},0)-1,COUNT(parametros!$F$2:$F$6)-1))+1)/INDEX(parametros!$F$2:$F$6,($O90)+1))),"")</f>
        <v/>
      </c>
      <c r="J90" s="107" t="str">
        <f t="shared" si="7"/>
        <v/>
      </c>
      <c r="K90" s="105"/>
      <c r="L90" s="85" t="str">
        <f t="shared" si="8"/>
        <v/>
      </c>
      <c r="M90" s="483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ITEM_DUPLICADO",IF(AND(ISNUMBER(SEARCH("NOVO",D90)),COUNTIFS($A$2:$A$200,A90,$D$2:$D$200,"*novo*")&gt;1),"ALERTA: NOVO_ITEM_COM_MAIS_DE_UMA_INCLUSAO",IF(OR(C90="",C90="Fora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item.",IF(AND(ISNUMBER(SEARCH("NOVO",D90)),OR(N90="",ISERROR(MATCH(N90,{"C0","C1","C2","C3","C4"},0)))),"ALERTA: BASE_VU_OBRIGATORIA",IF(AND(NOT(ISNUMBER(SEARCH("NOVO",D90))),N90&lt;&gt;""),"ALERTA: BASE_VU_NAO_APLICAVEL",IF(AND(UPPER(H90)="SIM",NOT(ISNUMBER(I90))),"ALERTA: BASE_VU_INVALIDA_OU_POSTERIOR_AO_FATOR_ALVO","OK")))))))))))</f>
        <v/>
      </c>
      <c r="N90" s="485"/>
      <c r="O90" s="487" t="str">
        <f>IFERROR(IF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1,IF(COUNTIFS($A$2:$A$200,$A90,$D$2:$D$200,"*novo*",$N$2:$N$200,"C4")&gt;0,4,IF(COUNTIFS($A$2:$A$200,$A90,$D$2:$D$200,"*novo*",$N$2:$N$200,"C3")&gt;0,3,IF(COUNTIFS($A$2:$A$200,$A90,$D$2:$D$200,"*novo*",$N$2:$N$200,"C2")&gt;0,2,IF(COUNTIFS($A$2:$A$200,$A90,$D$2:$D$200,"*novo*",$N$2:$N$200,"C1")&gt;0,1,IF(COUNTIFS($A$2:$A$200,$A90,$D$2:$D$200,"*novo*",$N$2:$N$200,"C0")&gt;0,0,""))))),IF(AND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0,INDEX(posicao_contratual!$Y$2:$Y$200,MATCH($A90,posicao_contratual!$A$2:$A$200,0))=0),0,"")),"")</f>
        <v/>
      </c>
    </row>
    <row r="91" spans="1:15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6"/>
        <v/>
      </c>
      <c r="H91" s="105"/>
      <c r="I91" s="64" t="str">
        <f>IFERROR(IF(OR($A91="",$C91=""),"",IF(OR(($O91)="",($O91)&gt;(MIN(MATCH($C91,{"C0","C1","C2","C3","C4"},0)-1,COUNT(parametros!$F$2:$F$6)-1)),NOT(ISNUMBER(INDEX(parametros!$F$2:$F$6,(MIN(MATCH($C91,{"C0","C1","C2","C3","C4"},0)-1,COUNT(parametros!$F$2:$F$6)-1))+1))),NOT(ISNUMBER(INDEX(parametros!$F$2:$F$6,($O91)+1)))),"",INDEX(parametros!$F$2:$F$6,(MIN(MATCH($C91,{"C0","C1","C2","C3","C4"},0)-1,COUNT(parametros!$F$2:$F$6)-1))+1)/INDEX(parametros!$F$2:$F$6,($O91)+1))),"")</f>
        <v/>
      </c>
      <c r="J91" s="107" t="str">
        <f t="shared" si="7"/>
        <v/>
      </c>
      <c r="K91" s="105"/>
      <c r="L91" s="85" t="str">
        <f t="shared" si="8"/>
        <v/>
      </c>
      <c r="M91" s="483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ITEM_DUPLICADO",IF(AND(ISNUMBER(SEARCH("NOVO",D91)),COUNTIFS($A$2:$A$200,A91,$D$2:$D$200,"*novo*")&gt;1),"ALERTA: NOVO_ITEM_COM_MAIS_DE_UMA_INCLUSAO",IF(OR(C91="",C91="Fora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item.",IF(AND(ISNUMBER(SEARCH("NOVO",D91)),OR(N91="",ISERROR(MATCH(N91,{"C0","C1","C2","C3","C4"},0)))),"ALERTA: BASE_VU_OBRIGATORIA",IF(AND(NOT(ISNUMBER(SEARCH("NOVO",D91))),N91&lt;&gt;""),"ALERTA: BASE_VU_NAO_APLICAVEL",IF(AND(UPPER(H91)="SIM",NOT(ISNUMBER(I91))),"ALERTA: BASE_VU_INVALIDA_OU_POSTERIOR_AO_FATOR_ALVO","OK")))))))))))</f>
        <v/>
      </c>
      <c r="N91" s="485"/>
      <c r="O91" s="487" t="str">
        <f>IFERROR(IF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1,IF(COUNTIFS($A$2:$A$200,$A91,$D$2:$D$200,"*novo*",$N$2:$N$200,"C4")&gt;0,4,IF(COUNTIFS($A$2:$A$200,$A91,$D$2:$D$200,"*novo*",$N$2:$N$200,"C3")&gt;0,3,IF(COUNTIFS($A$2:$A$200,$A91,$D$2:$D$200,"*novo*",$N$2:$N$200,"C2")&gt;0,2,IF(COUNTIFS($A$2:$A$200,$A91,$D$2:$D$200,"*novo*",$N$2:$N$200,"C1")&gt;0,1,IF(COUNTIFS($A$2:$A$200,$A91,$D$2:$D$200,"*novo*",$N$2:$N$200,"C0")&gt;0,0,""))))),IF(AND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0,INDEX(posicao_contratual!$Y$2:$Y$200,MATCH($A91,posicao_contratual!$A$2:$A$200,0))=0),0,"")),"")</f>
        <v/>
      </c>
    </row>
    <row r="92" spans="1:15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6"/>
        <v/>
      </c>
      <c r="H92" s="105"/>
      <c r="I92" s="64" t="str">
        <f>IFERROR(IF(OR($A92="",$C92=""),"",IF(OR(($O92)="",($O92)&gt;(MIN(MATCH($C92,{"C0","C1","C2","C3","C4"},0)-1,COUNT(parametros!$F$2:$F$6)-1)),NOT(ISNUMBER(INDEX(parametros!$F$2:$F$6,(MIN(MATCH($C92,{"C0","C1","C2","C3","C4"},0)-1,COUNT(parametros!$F$2:$F$6)-1))+1))),NOT(ISNUMBER(INDEX(parametros!$F$2:$F$6,($O92)+1)))),"",INDEX(parametros!$F$2:$F$6,(MIN(MATCH($C92,{"C0","C1","C2","C3","C4"},0)-1,COUNT(parametros!$F$2:$F$6)-1))+1)/INDEX(parametros!$F$2:$F$6,($O92)+1))),"")</f>
        <v/>
      </c>
      <c r="J92" s="107" t="str">
        <f t="shared" si="7"/>
        <v/>
      </c>
      <c r="K92" s="105"/>
      <c r="L92" s="85" t="str">
        <f t="shared" si="8"/>
        <v/>
      </c>
      <c r="M92" s="483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ITEM_DUPLICADO",IF(AND(ISNUMBER(SEARCH("NOVO",D92)),COUNTIFS($A$2:$A$200,A92,$D$2:$D$200,"*novo*")&gt;1),"ALERTA: NOVO_ITEM_COM_MAIS_DE_UMA_INCLUSAO",IF(OR(C92="",C92="Fora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item.",IF(AND(ISNUMBER(SEARCH("NOVO",D92)),OR(N92="",ISERROR(MATCH(N92,{"C0","C1","C2","C3","C4"},0)))),"ALERTA: BASE_VU_OBRIGATORIA",IF(AND(NOT(ISNUMBER(SEARCH("NOVO",D92))),N92&lt;&gt;""),"ALERTA: BASE_VU_NAO_APLICAVEL",IF(AND(UPPER(H92)="SIM",NOT(ISNUMBER(I92))),"ALERTA: BASE_VU_INVALIDA_OU_POSTERIOR_AO_FATOR_ALVO","OK")))))))))))</f>
        <v/>
      </c>
      <c r="N92" s="485"/>
      <c r="O92" s="487" t="str">
        <f>IFERROR(IF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1,IF(COUNTIFS($A$2:$A$200,$A92,$D$2:$D$200,"*novo*",$N$2:$N$200,"C4")&gt;0,4,IF(COUNTIFS($A$2:$A$200,$A92,$D$2:$D$200,"*novo*",$N$2:$N$200,"C3")&gt;0,3,IF(COUNTIFS($A$2:$A$200,$A92,$D$2:$D$200,"*novo*",$N$2:$N$200,"C2")&gt;0,2,IF(COUNTIFS($A$2:$A$200,$A92,$D$2:$D$200,"*novo*",$N$2:$N$200,"C1")&gt;0,1,IF(COUNTIFS($A$2:$A$200,$A92,$D$2:$D$200,"*novo*",$N$2:$N$200,"C0")&gt;0,0,""))))),IF(AND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0,INDEX(posicao_contratual!$Y$2:$Y$200,MATCH($A92,posicao_contratual!$A$2:$A$200,0))=0),0,"")),"")</f>
        <v/>
      </c>
    </row>
    <row r="93" spans="1:15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6"/>
        <v/>
      </c>
      <c r="H93" s="105"/>
      <c r="I93" s="64" t="str">
        <f>IFERROR(IF(OR($A93="",$C93=""),"",IF(OR(($O93)="",($O93)&gt;(MIN(MATCH($C93,{"C0","C1","C2","C3","C4"},0)-1,COUNT(parametros!$F$2:$F$6)-1)),NOT(ISNUMBER(INDEX(parametros!$F$2:$F$6,(MIN(MATCH($C93,{"C0","C1","C2","C3","C4"},0)-1,COUNT(parametros!$F$2:$F$6)-1))+1))),NOT(ISNUMBER(INDEX(parametros!$F$2:$F$6,($O93)+1)))),"",INDEX(parametros!$F$2:$F$6,(MIN(MATCH($C93,{"C0","C1","C2","C3","C4"},0)-1,COUNT(parametros!$F$2:$F$6)-1))+1)/INDEX(parametros!$F$2:$F$6,($O93)+1))),"")</f>
        <v/>
      </c>
      <c r="J93" s="107" t="str">
        <f t="shared" si="7"/>
        <v/>
      </c>
      <c r="K93" s="105"/>
      <c r="L93" s="85" t="str">
        <f t="shared" si="8"/>
        <v/>
      </c>
      <c r="M93" s="483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ITEM_DUPLICADO",IF(AND(ISNUMBER(SEARCH("NOVO",D93)),COUNTIFS($A$2:$A$200,A93,$D$2:$D$200,"*novo*")&gt;1),"ALERTA: NOVO_ITEM_COM_MAIS_DE_UMA_INCLUSAO",IF(OR(C93="",C93="Fora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item.",IF(AND(ISNUMBER(SEARCH("NOVO",D93)),OR(N93="",ISERROR(MATCH(N93,{"C0","C1","C2","C3","C4"},0)))),"ALERTA: BASE_VU_OBRIGATORIA",IF(AND(NOT(ISNUMBER(SEARCH("NOVO",D93))),N93&lt;&gt;""),"ALERTA: BASE_VU_NAO_APLICAVEL",IF(AND(UPPER(H93)="SIM",NOT(ISNUMBER(I93))),"ALERTA: BASE_VU_INVALIDA_OU_POSTERIOR_AO_FATOR_ALVO","OK")))))))))))</f>
        <v/>
      </c>
      <c r="N93" s="485"/>
      <c r="O93" s="487" t="str">
        <f>IFERROR(IF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1,IF(COUNTIFS($A$2:$A$200,$A93,$D$2:$D$200,"*novo*",$N$2:$N$200,"C4")&gt;0,4,IF(COUNTIFS($A$2:$A$200,$A93,$D$2:$D$200,"*novo*",$N$2:$N$200,"C3")&gt;0,3,IF(COUNTIFS($A$2:$A$200,$A93,$D$2:$D$200,"*novo*",$N$2:$N$200,"C2")&gt;0,2,IF(COUNTIFS($A$2:$A$200,$A93,$D$2:$D$200,"*novo*",$N$2:$N$200,"C1")&gt;0,1,IF(COUNTIFS($A$2:$A$200,$A93,$D$2:$D$200,"*novo*",$N$2:$N$200,"C0")&gt;0,0,""))))),IF(AND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0,INDEX(posicao_contratual!$Y$2:$Y$200,MATCH($A93,posicao_contratual!$A$2:$A$200,0))=0),0,"")),"")</f>
        <v/>
      </c>
    </row>
    <row r="94" spans="1:15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6"/>
        <v/>
      </c>
      <c r="H94" s="105"/>
      <c r="I94" s="64" t="str">
        <f>IFERROR(IF(OR($A94="",$C94=""),"",IF(OR(($O94)="",($O94)&gt;(MIN(MATCH($C94,{"C0","C1","C2","C3","C4"},0)-1,COUNT(parametros!$F$2:$F$6)-1)),NOT(ISNUMBER(INDEX(parametros!$F$2:$F$6,(MIN(MATCH($C94,{"C0","C1","C2","C3","C4"},0)-1,COUNT(parametros!$F$2:$F$6)-1))+1))),NOT(ISNUMBER(INDEX(parametros!$F$2:$F$6,($O94)+1)))),"",INDEX(parametros!$F$2:$F$6,(MIN(MATCH($C94,{"C0","C1","C2","C3","C4"},0)-1,COUNT(parametros!$F$2:$F$6)-1))+1)/INDEX(parametros!$F$2:$F$6,($O94)+1))),"")</f>
        <v/>
      </c>
      <c r="J94" s="107" t="str">
        <f t="shared" si="7"/>
        <v/>
      </c>
      <c r="K94" s="105"/>
      <c r="L94" s="85" t="str">
        <f t="shared" si="8"/>
        <v/>
      </c>
      <c r="M94" s="483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ITEM_DUPLICADO",IF(AND(ISNUMBER(SEARCH("NOVO",D94)),COUNTIFS($A$2:$A$200,A94,$D$2:$D$200,"*novo*")&gt;1),"ALERTA: NOVO_ITEM_COM_MAIS_DE_UMA_INCLUSAO",IF(OR(C94="",C94="Fora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item.",IF(AND(ISNUMBER(SEARCH("NOVO",D94)),OR(N94="",ISERROR(MATCH(N94,{"C0","C1","C2","C3","C4"},0)))),"ALERTA: BASE_VU_OBRIGATORIA",IF(AND(NOT(ISNUMBER(SEARCH("NOVO",D94))),N94&lt;&gt;""),"ALERTA: BASE_VU_NAO_APLICAVEL",IF(AND(UPPER(H94)="SIM",NOT(ISNUMBER(I94))),"ALERTA: BASE_VU_INVALIDA_OU_POSTERIOR_AO_FATOR_ALVO","OK")))))))))))</f>
        <v/>
      </c>
      <c r="N94" s="485"/>
      <c r="O94" s="487" t="str">
        <f>IFERROR(IF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1,IF(COUNTIFS($A$2:$A$200,$A94,$D$2:$D$200,"*novo*",$N$2:$N$200,"C4")&gt;0,4,IF(COUNTIFS($A$2:$A$200,$A94,$D$2:$D$200,"*novo*",$N$2:$N$200,"C3")&gt;0,3,IF(COUNTIFS($A$2:$A$200,$A94,$D$2:$D$200,"*novo*",$N$2:$N$200,"C2")&gt;0,2,IF(COUNTIFS($A$2:$A$200,$A94,$D$2:$D$200,"*novo*",$N$2:$N$200,"C1")&gt;0,1,IF(COUNTIFS($A$2:$A$200,$A94,$D$2:$D$200,"*novo*",$N$2:$N$200,"C0")&gt;0,0,""))))),IF(AND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0,INDEX(posicao_contratual!$Y$2:$Y$200,MATCH($A94,posicao_contratual!$A$2:$A$200,0))=0),0,"")),"")</f>
        <v/>
      </c>
    </row>
    <row r="95" spans="1:15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6"/>
        <v/>
      </c>
      <c r="H95" s="105"/>
      <c r="I95" s="64" t="str">
        <f>IFERROR(IF(OR($A95="",$C95=""),"",IF(OR(($O95)="",($O95)&gt;(MIN(MATCH($C95,{"C0","C1","C2","C3","C4"},0)-1,COUNT(parametros!$F$2:$F$6)-1)),NOT(ISNUMBER(INDEX(parametros!$F$2:$F$6,(MIN(MATCH($C95,{"C0","C1","C2","C3","C4"},0)-1,COUNT(parametros!$F$2:$F$6)-1))+1))),NOT(ISNUMBER(INDEX(parametros!$F$2:$F$6,($O95)+1)))),"",INDEX(parametros!$F$2:$F$6,(MIN(MATCH($C95,{"C0","C1","C2","C3","C4"},0)-1,COUNT(parametros!$F$2:$F$6)-1))+1)/INDEX(parametros!$F$2:$F$6,($O95)+1))),"")</f>
        <v/>
      </c>
      <c r="J95" s="107" t="str">
        <f t="shared" si="7"/>
        <v/>
      </c>
      <c r="K95" s="105"/>
      <c r="L95" s="85" t="str">
        <f t="shared" si="8"/>
        <v/>
      </c>
      <c r="M95" s="483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ITEM_DUPLICADO",IF(AND(ISNUMBER(SEARCH("NOVO",D95)),COUNTIFS($A$2:$A$200,A95,$D$2:$D$200,"*novo*")&gt;1),"ALERTA: NOVO_ITEM_COM_MAIS_DE_UMA_INCLUSAO",IF(OR(C95="",C95="Fora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item.",IF(AND(ISNUMBER(SEARCH("NOVO",D95)),OR(N95="",ISERROR(MATCH(N95,{"C0","C1","C2","C3","C4"},0)))),"ALERTA: BASE_VU_OBRIGATORIA",IF(AND(NOT(ISNUMBER(SEARCH("NOVO",D95))),N95&lt;&gt;""),"ALERTA: BASE_VU_NAO_APLICAVEL",IF(AND(UPPER(H95)="SIM",NOT(ISNUMBER(I95))),"ALERTA: BASE_VU_INVALIDA_OU_POSTERIOR_AO_FATOR_ALVO","OK")))))))))))</f>
        <v/>
      </c>
      <c r="N95" s="485"/>
      <c r="O95" s="487" t="str">
        <f>IFERROR(IF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1,IF(COUNTIFS($A$2:$A$200,$A95,$D$2:$D$200,"*novo*",$N$2:$N$200,"C4")&gt;0,4,IF(COUNTIFS($A$2:$A$200,$A95,$D$2:$D$200,"*novo*",$N$2:$N$200,"C3")&gt;0,3,IF(COUNTIFS($A$2:$A$200,$A95,$D$2:$D$200,"*novo*",$N$2:$N$200,"C2")&gt;0,2,IF(COUNTIFS($A$2:$A$200,$A95,$D$2:$D$200,"*novo*",$N$2:$N$200,"C1")&gt;0,1,IF(COUNTIFS($A$2:$A$200,$A95,$D$2:$D$200,"*novo*",$N$2:$N$200,"C0")&gt;0,0,""))))),IF(AND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0,INDEX(posicao_contratual!$Y$2:$Y$200,MATCH($A95,posicao_contratual!$A$2:$A$200,0))=0),0,"")),"")</f>
        <v/>
      </c>
    </row>
    <row r="96" spans="1:15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6"/>
        <v/>
      </c>
      <c r="H96" s="105"/>
      <c r="I96" s="64" t="str">
        <f>IFERROR(IF(OR($A96="",$C96=""),"",IF(OR(($O96)="",($O96)&gt;(MIN(MATCH($C96,{"C0","C1","C2","C3","C4"},0)-1,COUNT(parametros!$F$2:$F$6)-1)),NOT(ISNUMBER(INDEX(parametros!$F$2:$F$6,(MIN(MATCH($C96,{"C0","C1","C2","C3","C4"},0)-1,COUNT(parametros!$F$2:$F$6)-1))+1))),NOT(ISNUMBER(INDEX(parametros!$F$2:$F$6,($O96)+1)))),"",INDEX(parametros!$F$2:$F$6,(MIN(MATCH($C96,{"C0","C1","C2","C3","C4"},0)-1,COUNT(parametros!$F$2:$F$6)-1))+1)/INDEX(parametros!$F$2:$F$6,($O96)+1))),"")</f>
        <v/>
      </c>
      <c r="J96" s="107" t="str">
        <f t="shared" si="7"/>
        <v/>
      </c>
      <c r="K96" s="105"/>
      <c r="L96" s="85" t="str">
        <f t="shared" si="8"/>
        <v/>
      </c>
      <c r="M96" s="483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ITEM_DUPLICADO",IF(AND(ISNUMBER(SEARCH("NOVO",D96)),COUNTIFS($A$2:$A$200,A96,$D$2:$D$200,"*novo*")&gt;1),"ALERTA: NOVO_ITEM_COM_MAIS_DE_UMA_INCLUSAO",IF(OR(C96="",C96="Fora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item.",IF(AND(ISNUMBER(SEARCH("NOVO",D96)),OR(N96="",ISERROR(MATCH(N96,{"C0","C1","C2","C3","C4"},0)))),"ALERTA: BASE_VU_OBRIGATORIA",IF(AND(NOT(ISNUMBER(SEARCH("NOVO",D96))),N96&lt;&gt;""),"ALERTA: BASE_VU_NAO_APLICAVEL",IF(AND(UPPER(H96)="SIM",NOT(ISNUMBER(I96))),"ALERTA: BASE_VU_INVALIDA_OU_POSTERIOR_AO_FATOR_ALVO","OK")))))))))))</f>
        <v/>
      </c>
      <c r="N96" s="485"/>
      <c r="O96" s="487" t="str">
        <f>IFERROR(IF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1,IF(COUNTIFS($A$2:$A$200,$A96,$D$2:$D$200,"*novo*",$N$2:$N$200,"C4")&gt;0,4,IF(COUNTIFS($A$2:$A$200,$A96,$D$2:$D$200,"*novo*",$N$2:$N$200,"C3")&gt;0,3,IF(COUNTIFS($A$2:$A$200,$A96,$D$2:$D$200,"*novo*",$N$2:$N$200,"C2")&gt;0,2,IF(COUNTIFS($A$2:$A$200,$A96,$D$2:$D$200,"*novo*",$N$2:$N$200,"C1")&gt;0,1,IF(COUNTIFS($A$2:$A$200,$A96,$D$2:$D$200,"*novo*",$N$2:$N$200,"C0")&gt;0,0,""))))),IF(AND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0,INDEX(posicao_contratual!$Y$2:$Y$200,MATCH($A96,posicao_contratual!$A$2:$A$200,0))=0),0,"")),"")</f>
        <v/>
      </c>
    </row>
    <row r="97" spans="1:15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6"/>
        <v/>
      </c>
      <c r="H97" s="105"/>
      <c r="I97" s="64" t="str">
        <f>IFERROR(IF(OR($A97="",$C97=""),"",IF(OR(($O97)="",($O97)&gt;(MIN(MATCH($C97,{"C0","C1","C2","C3","C4"},0)-1,COUNT(parametros!$F$2:$F$6)-1)),NOT(ISNUMBER(INDEX(parametros!$F$2:$F$6,(MIN(MATCH($C97,{"C0","C1","C2","C3","C4"},0)-1,COUNT(parametros!$F$2:$F$6)-1))+1))),NOT(ISNUMBER(INDEX(parametros!$F$2:$F$6,($O97)+1)))),"",INDEX(parametros!$F$2:$F$6,(MIN(MATCH($C97,{"C0","C1","C2","C3","C4"},0)-1,COUNT(parametros!$F$2:$F$6)-1))+1)/INDEX(parametros!$F$2:$F$6,($O97)+1))),"")</f>
        <v/>
      </c>
      <c r="J97" s="107" t="str">
        <f t="shared" si="7"/>
        <v/>
      </c>
      <c r="K97" s="105"/>
      <c r="L97" s="85" t="str">
        <f t="shared" si="8"/>
        <v/>
      </c>
      <c r="M97" s="483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ITEM_DUPLICADO",IF(AND(ISNUMBER(SEARCH("NOVO",D97)),COUNTIFS($A$2:$A$200,A97,$D$2:$D$200,"*novo*")&gt;1),"ALERTA: NOVO_ITEM_COM_MAIS_DE_UMA_INCLUSAO",IF(OR(C97="",C97="Fora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item.",IF(AND(ISNUMBER(SEARCH("NOVO",D97)),OR(N97="",ISERROR(MATCH(N97,{"C0","C1","C2","C3","C4"},0)))),"ALERTA: BASE_VU_OBRIGATORIA",IF(AND(NOT(ISNUMBER(SEARCH("NOVO",D97))),N97&lt;&gt;""),"ALERTA: BASE_VU_NAO_APLICAVEL",IF(AND(UPPER(H97)="SIM",NOT(ISNUMBER(I97))),"ALERTA: BASE_VU_INVALIDA_OU_POSTERIOR_AO_FATOR_ALVO","OK")))))))))))</f>
        <v/>
      </c>
      <c r="N97" s="485"/>
      <c r="O97" s="487" t="str">
        <f>IFERROR(IF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1,IF(COUNTIFS($A$2:$A$200,$A97,$D$2:$D$200,"*novo*",$N$2:$N$200,"C4")&gt;0,4,IF(COUNTIFS($A$2:$A$200,$A97,$D$2:$D$200,"*novo*",$N$2:$N$200,"C3")&gt;0,3,IF(COUNTIFS($A$2:$A$200,$A97,$D$2:$D$200,"*novo*",$N$2:$N$200,"C2")&gt;0,2,IF(COUNTIFS($A$2:$A$200,$A97,$D$2:$D$200,"*novo*",$N$2:$N$200,"C1")&gt;0,1,IF(COUNTIFS($A$2:$A$200,$A97,$D$2:$D$200,"*novo*",$N$2:$N$200,"C0")&gt;0,0,""))))),IF(AND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0,INDEX(posicao_contratual!$Y$2:$Y$200,MATCH($A97,posicao_contratual!$A$2:$A$200,0))=0),0,"")),"")</f>
        <v/>
      </c>
    </row>
    <row r="98" spans="1:15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9">IF(OR(E98="",F98=""),"",ROUND(E98*F98,2))</f>
        <v/>
      </c>
      <c r="H98" s="105"/>
      <c r="I98" s="64" t="str">
        <f>IFERROR(IF(OR($A98="",$C98=""),"",IF(OR(($O98)="",($O98)&gt;(MIN(MATCH($C98,{"C0","C1","C2","C3","C4"},0)-1,COUNT(parametros!$F$2:$F$6)-1)),NOT(ISNUMBER(INDEX(parametros!$F$2:$F$6,(MIN(MATCH($C98,{"C0","C1","C2","C3","C4"},0)-1,COUNT(parametros!$F$2:$F$6)-1))+1))),NOT(ISNUMBER(INDEX(parametros!$F$2:$F$6,($O98)+1)))),"",INDEX(parametros!$F$2:$F$6,(MIN(MATCH($C98,{"C0","C1","C2","C3","C4"},0)-1,COUNT(parametros!$F$2:$F$6)-1))+1)/INDEX(parametros!$F$2:$F$6,($O98)+1))),"")</f>
        <v/>
      </c>
      <c r="J98" s="107" t="str">
        <f t="shared" ref="J98:J129" si="10">IF(OR(L98="",F98=""),"",IF(UPPER(H98)="SIM",IF(ISNUMBER(I98),ROUND(L98*ROUND(F98*I98,2),2),""),ROUND(L98*F98,2)))</f>
        <v/>
      </c>
      <c r="K98" s="105"/>
      <c r="L98" s="85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483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ITEM_DUPLICADO",IF(AND(ISNUMBER(SEARCH("NOVO",D98)),COUNTIFS($A$2:$A$200,A98,$D$2:$D$200,"*novo*")&gt;1),"ALERTA: NOVO_ITEM_COM_MAIS_DE_UMA_INCLUSAO",IF(OR(C98="",C98="Fora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item.",IF(AND(ISNUMBER(SEARCH("NOVO",D98)),OR(N98="",ISERROR(MATCH(N98,{"C0","C1","C2","C3","C4"},0)))),"ALERTA: BASE_VU_OBRIGATORIA",IF(AND(NOT(ISNUMBER(SEARCH("NOVO",D98))),N98&lt;&gt;""),"ALERTA: BASE_VU_NAO_APLICAVEL",IF(AND(UPPER(H98)="SIM",NOT(ISNUMBER(I98))),"ALERTA: BASE_VU_INVALIDA_OU_POSTERIOR_AO_FATOR_ALVO","OK")))))))))))</f>
        <v/>
      </c>
      <c r="N98" s="485"/>
      <c r="O98" s="487" t="str">
        <f>IFERROR(IF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1,IF(COUNTIFS($A$2:$A$200,$A98,$D$2:$D$200,"*novo*",$N$2:$N$200,"C4")&gt;0,4,IF(COUNTIFS($A$2:$A$200,$A98,$D$2:$D$200,"*novo*",$N$2:$N$200,"C3")&gt;0,3,IF(COUNTIFS($A$2:$A$200,$A98,$D$2:$D$200,"*novo*",$N$2:$N$200,"C2")&gt;0,2,IF(COUNTIFS($A$2:$A$200,$A98,$D$2:$D$200,"*novo*",$N$2:$N$200,"C1")&gt;0,1,IF(COUNTIFS($A$2:$A$200,$A98,$D$2:$D$200,"*novo*",$N$2:$N$200,"C0")&gt;0,0,""))))),IF(AND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0,INDEX(posicao_contratual!$Y$2:$Y$200,MATCH($A98,posicao_contratual!$A$2:$A$200,0))=0),0,"")),"")</f>
        <v/>
      </c>
    </row>
    <row r="99" spans="1:15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9"/>
        <v/>
      </c>
      <c r="H99" s="105"/>
      <c r="I99" s="64" t="str">
        <f>IFERROR(IF(OR($A99="",$C99=""),"",IF(OR(($O99)="",($O99)&gt;(MIN(MATCH($C99,{"C0","C1","C2","C3","C4"},0)-1,COUNT(parametros!$F$2:$F$6)-1)),NOT(ISNUMBER(INDEX(parametros!$F$2:$F$6,(MIN(MATCH($C99,{"C0","C1","C2","C3","C4"},0)-1,COUNT(parametros!$F$2:$F$6)-1))+1))),NOT(ISNUMBER(INDEX(parametros!$F$2:$F$6,($O99)+1)))),"",INDEX(parametros!$F$2:$F$6,(MIN(MATCH($C99,{"C0","C1","C2","C3","C4"},0)-1,COUNT(parametros!$F$2:$F$6)-1))+1)/INDEX(parametros!$F$2:$F$6,($O99)+1))),"")</f>
        <v/>
      </c>
      <c r="J99" s="107" t="str">
        <f t="shared" si="10"/>
        <v/>
      </c>
      <c r="K99" s="105"/>
      <c r="L99" s="85" t="str">
        <f t="shared" si="11"/>
        <v/>
      </c>
      <c r="M99" s="483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ITEM_DUPLICADO",IF(AND(ISNUMBER(SEARCH("NOVO",D99)),COUNTIFS($A$2:$A$200,A99,$D$2:$D$200,"*novo*")&gt;1),"ALERTA: NOVO_ITEM_COM_MAIS_DE_UMA_INCLUSAO",IF(OR(C99="",C99="Fora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item.",IF(AND(ISNUMBER(SEARCH("NOVO",D99)),OR(N99="",ISERROR(MATCH(N99,{"C0","C1","C2","C3","C4"},0)))),"ALERTA: BASE_VU_OBRIGATORIA",IF(AND(NOT(ISNUMBER(SEARCH("NOVO",D99))),N99&lt;&gt;""),"ALERTA: BASE_VU_NAO_APLICAVEL",IF(AND(UPPER(H99)="SIM",NOT(ISNUMBER(I99))),"ALERTA: BASE_VU_INVALIDA_OU_POSTERIOR_AO_FATOR_ALVO","OK")))))))))))</f>
        <v/>
      </c>
      <c r="N99" s="485"/>
      <c r="O99" s="487" t="str">
        <f>IFERROR(IF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1,IF(COUNTIFS($A$2:$A$200,$A99,$D$2:$D$200,"*novo*",$N$2:$N$200,"C4")&gt;0,4,IF(COUNTIFS($A$2:$A$200,$A99,$D$2:$D$200,"*novo*",$N$2:$N$200,"C3")&gt;0,3,IF(COUNTIFS($A$2:$A$200,$A99,$D$2:$D$200,"*novo*",$N$2:$N$200,"C2")&gt;0,2,IF(COUNTIFS($A$2:$A$200,$A99,$D$2:$D$200,"*novo*",$N$2:$N$200,"C1")&gt;0,1,IF(COUNTIFS($A$2:$A$200,$A99,$D$2:$D$200,"*novo*",$N$2:$N$200,"C0")&gt;0,0,""))))),IF(AND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0,INDEX(posicao_contratual!$Y$2:$Y$200,MATCH($A99,posicao_contratual!$A$2:$A$200,0))=0),0,"")),"")</f>
        <v/>
      </c>
    </row>
    <row r="100" spans="1:15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9"/>
        <v/>
      </c>
      <c r="H100" s="105"/>
      <c r="I100" s="64" t="str">
        <f>IFERROR(IF(OR($A100="",$C100=""),"",IF(OR(($O100)="",($O100)&gt;(MIN(MATCH($C100,{"C0","C1","C2","C3","C4"},0)-1,COUNT(parametros!$F$2:$F$6)-1)),NOT(ISNUMBER(INDEX(parametros!$F$2:$F$6,(MIN(MATCH($C100,{"C0","C1","C2","C3","C4"},0)-1,COUNT(parametros!$F$2:$F$6)-1))+1))),NOT(ISNUMBER(INDEX(parametros!$F$2:$F$6,($O100)+1)))),"",INDEX(parametros!$F$2:$F$6,(MIN(MATCH($C100,{"C0","C1","C2","C3","C4"},0)-1,COUNT(parametros!$F$2:$F$6)-1))+1)/INDEX(parametros!$F$2:$F$6,($O100)+1))),"")</f>
        <v/>
      </c>
      <c r="J100" s="107" t="str">
        <f t="shared" si="10"/>
        <v/>
      </c>
      <c r="K100" s="105"/>
      <c r="L100" s="85" t="str">
        <f t="shared" si="11"/>
        <v/>
      </c>
      <c r="M100" s="483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ITEM_DUPLICADO",IF(AND(ISNUMBER(SEARCH("NOVO",D100)),COUNTIFS($A$2:$A$200,A100,$D$2:$D$200,"*novo*")&gt;1),"ALERTA: NOVO_ITEM_COM_MAIS_DE_UMA_INCLUSAO",IF(OR(C100="",C100="Fora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item.",IF(AND(ISNUMBER(SEARCH("NOVO",D100)),OR(N100="",ISERROR(MATCH(N100,{"C0","C1","C2","C3","C4"},0)))),"ALERTA: BASE_VU_OBRIGATORIA",IF(AND(NOT(ISNUMBER(SEARCH("NOVO",D100))),N100&lt;&gt;""),"ALERTA: BASE_VU_NAO_APLICAVEL",IF(AND(UPPER(H100)="SIM",NOT(ISNUMBER(I100))),"ALERTA: BASE_VU_INVALIDA_OU_POSTERIOR_AO_FATOR_ALVO","OK")))))))))))</f>
        <v/>
      </c>
      <c r="N100" s="485"/>
      <c r="O100" s="487" t="str">
        <f>IFERROR(IF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1,IF(COUNTIFS($A$2:$A$200,$A100,$D$2:$D$200,"*novo*",$N$2:$N$200,"C4")&gt;0,4,IF(COUNTIFS($A$2:$A$200,$A100,$D$2:$D$200,"*novo*",$N$2:$N$200,"C3")&gt;0,3,IF(COUNTIFS($A$2:$A$200,$A100,$D$2:$D$200,"*novo*",$N$2:$N$200,"C2")&gt;0,2,IF(COUNTIFS($A$2:$A$200,$A100,$D$2:$D$200,"*novo*",$N$2:$N$200,"C1")&gt;0,1,IF(COUNTIFS($A$2:$A$200,$A100,$D$2:$D$200,"*novo*",$N$2:$N$200,"C0")&gt;0,0,""))))),IF(AND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0,INDEX(posicao_contratual!$Y$2:$Y$200,MATCH($A100,posicao_contratual!$A$2:$A$200,0))=0),0,"")),"")</f>
        <v/>
      </c>
    </row>
    <row r="101" spans="1:15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9"/>
        <v/>
      </c>
      <c r="H101" s="105"/>
      <c r="I101" s="64" t="str">
        <f>IFERROR(IF(OR($A101="",$C101=""),"",IF(OR(($O101)="",($O101)&gt;(MIN(MATCH($C101,{"C0","C1","C2","C3","C4"},0)-1,COUNT(parametros!$F$2:$F$6)-1)),NOT(ISNUMBER(INDEX(parametros!$F$2:$F$6,(MIN(MATCH($C101,{"C0","C1","C2","C3","C4"},0)-1,COUNT(parametros!$F$2:$F$6)-1))+1))),NOT(ISNUMBER(INDEX(parametros!$F$2:$F$6,($O101)+1)))),"",INDEX(parametros!$F$2:$F$6,(MIN(MATCH($C101,{"C0","C1","C2","C3","C4"},0)-1,COUNT(parametros!$F$2:$F$6)-1))+1)/INDEX(parametros!$F$2:$F$6,($O101)+1))),"")</f>
        <v/>
      </c>
      <c r="J101" s="107" t="str">
        <f t="shared" si="10"/>
        <v/>
      </c>
      <c r="K101" s="105"/>
      <c r="L101" s="85" t="str">
        <f t="shared" si="11"/>
        <v/>
      </c>
      <c r="M101" s="483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ITEM_DUPLICADO",IF(AND(ISNUMBER(SEARCH("NOVO",D101)),COUNTIFS($A$2:$A$200,A101,$D$2:$D$200,"*novo*")&gt;1),"ALERTA: NOVO_ITEM_COM_MAIS_DE_UMA_INCLUSAO",IF(OR(C101="",C101="Fora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item.",IF(AND(ISNUMBER(SEARCH("NOVO",D101)),OR(N101="",ISERROR(MATCH(N101,{"C0","C1","C2","C3","C4"},0)))),"ALERTA: BASE_VU_OBRIGATORIA",IF(AND(NOT(ISNUMBER(SEARCH("NOVO",D101))),N101&lt;&gt;""),"ALERTA: BASE_VU_NAO_APLICAVEL",IF(AND(UPPER(H101)="SIM",NOT(ISNUMBER(I101))),"ALERTA: BASE_VU_INVALIDA_OU_POSTERIOR_AO_FATOR_ALVO","OK")))))))))))</f>
        <v/>
      </c>
      <c r="N101" s="485"/>
      <c r="O101" s="487" t="str">
        <f>IFERROR(IF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1,IF(COUNTIFS($A$2:$A$200,$A101,$D$2:$D$200,"*novo*",$N$2:$N$200,"C4")&gt;0,4,IF(COUNTIFS($A$2:$A$200,$A101,$D$2:$D$200,"*novo*",$N$2:$N$200,"C3")&gt;0,3,IF(COUNTIFS($A$2:$A$200,$A101,$D$2:$D$200,"*novo*",$N$2:$N$200,"C2")&gt;0,2,IF(COUNTIFS($A$2:$A$200,$A101,$D$2:$D$200,"*novo*",$N$2:$N$200,"C1")&gt;0,1,IF(COUNTIFS($A$2:$A$200,$A101,$D$2:$D$200,"*novo*",$N$2:$N$200,"C0")&gt;0,0,""))))),IF(AND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0,INDEX(posicao_contratual!$Y$2:$Y$200,MATCH($A101,posicao_contratual!$A$2:$A$200,0))=0),0,"")),"")</f>
        <v/>
      </c>
    </row>
    <row r="102" spans="1:15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9"/>
        <v/>
      </c>
      <c r="H102" s="105"/>
      <c r="I102" s="64" t="str">
        <f>IFERROR(IF(OR($A102="",$C102=""),"",IF(OR(($O102)="",($O102)&gt;(MIN(MATCH($C102,{"C0","C1","C2","C3","C4"},0)-1,COUNT(parametros!$F$2:$F$6)-1)),NOT(ISNUMBER(INDEX(parametros!$F$2:$F$6,(MIN(MATCH($C102,{"C0","C1","C2","C3","C4"},0)-1,COUNT(parametros!$F$2:$F$6)-1))+1))),NOT(ISNUMBER(INDEX(parametros!$F$2:$F$6,($O102)+1)))),"",INDEX(parametros!$F$2:$F$6,(MIN(MATCH($C102,{"C0","C1","C2","C3","C4"},0)-1,COUNT(parametros!$F$2:$F$6)-1))+1)/INDEX(parametros!$F$2:$F$6,($O102)+1))),"")</f>
        <v/>
      </c>
      <c r="J102" s="107" t="str">
        <f t="shared" si="10"/>
        <v/>
      </c>
      <c r="K102" s="105"/>
      <c r="L102" s="85" t="str">
        <f t="shared" si="11"/>
        <v/>
      </c>
      <c r="M102" s="483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ITEM_DUPLICADO",IF(AND(ISNUMBER(SEARCH("NOVO",D102)),COUNTIFS($A$2:$A$200,A102,$D$2:$D$200,"*novo*")&gt;1),"ALERTA: NOVO_ITEM_COM_MAIS_DE_UMA_INCLUSAO",IF(OR(C102="",C102="Fora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item.",IF(AND(ISNUMBER(SEARCH("NOVO",D102)),OR(N102="",ISERROR(MATCH(N102,{"C0","C1","C2","C3","C4"},0)))),"ALERTA: BASE_VU_OBRIGATORIA",IF(AND(NOT(ISNUMBER(SEARCH("NOVO",D102))),N102&lt;&gt;""),"ALERTA: BASE_VU_NAO_APLICAVEL",IF(AND(UPPER(H102)="SIM",NOT(ISNUMBER(I102))),"ALERTA: BASE_VU_INVALIDA_OU_POSTERIOR_AO_FATOR_ALVO","OK")))))))))))</f>
        <v/>
      </c>
      <c r="N102" s="485"/>
      <c r="O102" s="487" t="str">
        <f>IFERROR(IF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1,IF(COUNTIFS($A$2:$A$200,$A102,$D$2:$D$200,"*novo*",$N$2:$N$200,"C4")&gt;0,4,IF(COUNTIFS($A$2:$A$200,$A102,$D$2:$D$200,"*novo*",$N$2:$N$200,"C3")&gt;0,3,IF(COUNTIFS($A$2:$A$200,$A102,$D$2:$D$200,"*novo*",$N$2:$N$200,"C2")&gt;0,2,IF(COUNTIFS($A$2:$A$200,$A102,$D$2:$D$200,"*novo*",$N$2:$N$200,"C1")&gt;0,1,IF(COUNTIFS($A$2:$A$200,$A102,$D$2:$D$200,"*novo*",$N$2:$N$200,"C0")&gt;0,0,""))))),IF(AND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0,INDEX(posicao_contratual!$Y$2:$Y$200,MATCH($A102,posicao_contratual!$A$2:$A$200,0))=0),0,"")),"")</f>
        <v/>
      </c>
    </row>
    <row r="103" spans="1:15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9"/>
        <v/>
      </c>
      <c r="H103" s="105"/>
      <c r="I103" s="64" t="str">
        <f>IFERROR(IF(OR($A103="",$C103=""),"",IF(OR(($O103)="",($O103)&gt;(MIN(MATCH($C103,{"C0","C1","C2","C3","C4"},0)-1,COUNT(parametros!$F$2:$F$6)-1)),NOT(ISNUMBER(INDEX(parametros!$F$2:$F$6,(MIN(MATCH($C103,{"C0","C1","C2","C3","C4"},0)-1,COUNT(parametros!$F$2:$F$6)-1))+1))),NOT(ISNUMBER(INDEX(parametros!$F$2:$F$6,($O103)+1)))),"",INDEX(parametros!$F$2:$F$6,(MIN(MATCH($C103,{"C0","C1","C2","C3","C4"},0)-1,COUNT(parametros!$F$2:$F$6)-1))+1)/INDEX(parametros!$F$2:$F$6,($O103)+1))),"")</f>
        <v/>
      </c>
      <c r="J103" s="107" t="str">
        <f t="shared" si="10"/>
        <v/>
      </c>
      <c r="K103" s="105"/>
      <c r="L103" s="85" t="str">
        <f t="shared" si="11"/>
        <v/>
      </c>
      <c r="M103" s="483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ITEM_DUPLICADO",IF(AND(ISNUMBER(SEARCH("NOVO",D103)),COUNTIFS($A$2:$A$200,A103,$D$2:$D$200,"*novo*")&gt;1),"ALERTA: NOVO_ITEM_COM_MAIS_DE_UMA_INCLUSAO",IF(OR(C103="",C103="Fora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item.",IF(AND(ISNUMBER(SEARCH("NOVO",D103)),OR(N103="",ISERROR(MATCH(N103,{"C0","C1","C2","C3","C4"},0)))),"ALERTA: BASE_VU_OBRIGATORIA",IF(AND(NOT(ISNUMBER(SEARCH("NOVO",D103))),N103&lt;&gt;""),"ALERTA: BASE_VU_NAO_APLICAVEL",IF(AND(UPPER(H103)="SIM",NOT(ISNUMBER(I103))),"ALERTA: BASE_VU_INVALIDA_OU_POSTERIOR_AO_FATOR_ALVO","OK")))))))))))</f>
        <v/>
      </c>
      <c r="N103" s="485"/>
      <c r="O103" s="487" t="str">
        <f>IFERROR(IF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1,IF(COUNTIFS($A$2:$A$200,$A103,$D$2:$D$200,"*novo*",$N$2:$N$200,"C4")&gt;0,4,IF(COUNTIFS($A$2:$A$200,$A103,$D$2:$D$200,"*novo*",$N$2:$N$200,"C3")&gt;0,3,IF(COUNTIFS($A$2:$A$200,$A103,$D$2:$D$200,"*novo*",$N$2:$N$200,"C2")&gt;0,2,IF(COUNTIFS($A$2:$A$200,$A103,$D$2:$D$200,"*novo*",$N$2:$N$200,"C1")&gt;0,1,IF(COUNTIFS($A$2:$A$200,$A103,$D$2:$D$200,"*novo*",$N$2:$N$200,"C0")&gt;0,0,""))))),IF(AND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0,INDEX(posicao_contratual!$Y$2:$Y$200,MATCH($A103,posicao_contratual!$A$2:$A$200,0))=0),0,"")),"")</f>
        <v/>
      </c>
    </row>
    <row r="104" spans="1:15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9"/>
        <v/>
      </c>
      <c r="H104" s="105"/>
      <c r="I104" s="64" t="str">
        <f>IFERROR(IF(OR($A104="",$C104=""),"",IF(OR(($O104)="",($O104)&gt;(MIN(MATCH($C104,{"C0","C1","C2","C3","C4"},0)-1,COUNT(parametros!$F$2:$F$6)-1)),NOT(ISNUMBER(INDEX(parametros!$F$2:$F$6,(MIN(MATCH($C104,{"C0","C1","C2","C3","C4"},0)-1,COUNT(parametros!$F$2:$F$6)-1))+1))),NOT(ISNUMBER(INDEX(parametros!$F$2:$F$6,($O104)+1)))),"",INDEX(parametros!$F$2:$F$6,(MIN(MATCH($C104,{"C0","C1","C2","C3","C4"},0)-1,COUNT(parametros!$F$2:$F$6)-1))+1)/INDEX(parametros!$F$2:$F$6,($O104)+1))),"")</f>
        <v/>
      </c>
      <c r="J104" s="107" t="str">
        <f t="shared" si="10"/>
        <v/>
      </c>
      <c r="K104" s="105"/>
      <c r="L104" s="85" t="str">
        <f t="shared" si="11"/>
        <v/>
      </c>
      <c r="M104" s="483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ITEM_DUPLICADO",IF(AND(ISNUMBER(SEARCH("NOVO",D104)),COUNTIFS($A$2:$A$200,A104,$D$2:$D$200,"*novo*")&gt;1),"ALERTA: NOVO_ITEM_COM_MAIS_DE_UMA_INCLUSAO",IF(OR(C104="",C104="Fora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item.",IF(AND(ISNUMBER(SEARCH("NOVO",D104)),OR(N104="",ISERROR(MATCH(N104,{"C0","C1","C2","C3","C4"},0)))),"ALERTA: BASE_VU_OBRIGATORIA",IF(AND(NOT(ISNUMBER(SEARCH("NOVO",D104))),N104&lt;&gt;""),"ALERTA: BASE_VU_NAO_APLICAVEL",IF(AND(UPPER(H104)="SIM",NOT(ISNUMBER(I104))),"ALERTA: BASE_VU_INVALIDA_OU_POSTERIOR_AO_FATOR_ALVO","OK")))))))))))</f>
        <v/>
      </c>
      <c r="N104" s="485"/>
      <c r="O104" s="487" t="str">
        <f>IFERROR(IF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1,IF(COUNTIFS($A$2:$A$200,$A104,$D$2:$D$200,"*novo*",$N$2:$N$200,"C4")&gt;0,4,IF(COUNTIFS($A$2:$A$200,$A104,$D$2:$D$200,"*novo*",$N$2:$N$200,"C3")&gt;0,3,IF(COUNTIFS($A$2:$A$200,$A104,$D$2:$D$200,"*novo*",$N$2:$N$200,"C2")&gt;0,2,IF(COUNTIFS($A$2:$A$200,$A104,$D$2:$D$200,"*novo*",$N$2:$N$200,"C1")&gt;0,1,IF(COUNTIFS($A$2:$A$200,$A104,$D$2:$D$200,"*novo*",$N$2:$N$200,"C0")&gt;0,0,""))))),IF(AND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0,INDEX(posicao_contratual!$Y$2:$Y$200,MATCH($A104,posicao_contratual!$A$2:$A$200,0))=0),0,"")),"")</f>
        <v/>
      </c>
    </row>
    <row r="105" spans="1:15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9"/>
        <v/>
      </c>
      <c r="H105" s="105"/>
      <c r="I105" s="64" t="str">
        <f>IFERROR(IF(OR($A105="",$C105=""),"",IF(OR(($O105)="",($O105)&gt;(MIN(MATCH($C105,{"C0","C1","C2","C3","C4"},0)-1,COUNT(parametros!$F$2:$F$6)-1)),NOT(ISNUMBER(INDEX(parametros!$F$2:$F$6,(MIN(MATCH($C105,{"C0","C1","C2","C3","C4"},0)-1,COUNT(parametros!$F$2:$F$6)-1))+1))),NOT(ISNUMBER(INDEX(parametros!$F$2:$F$6,($O105)+1)))),"",INDEX(parametros!$F$2:$F$6,(MIN(MATCH($C105,{"C0","C1","C2","C3","C4"},0)-1,COUNT(parametros!$F$2:$F$6)-1))+1)/INDEX(parametros!$F$2:$F$6,($O105)+1))),"")</f>
        <v/>
      </c>
      <c r="J105" s="107" t="str">
        <f t="shared" si="10"/>
        <v/>
      </c>
      <c r="K105" s="105"/>
      <c r="L105" s="85" t="str">
        <f t="shared" si="11"/>
        <v/>
      </c>
      <c r="M105" s="483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ITEM_DUPLICADO",IF(AND(ISNUMBER(SEARCH("NOVO",D105)),COUNTIFS($A$2:$A$200,A105,$D$2:$D$200,"*novo*")&gt;1),"ALERTA: NOVO_ITEM_COM_MAIS_DE_UMA_INCLUSAO",IF(OR(C105="",C105="Fora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item.",IF(AND(ISNUMBER(SEARCH("NOVO",D105)),OR(N105="",ISERROR(MATCH(N105,{"C0","C1","C2","C3","C4"},0)))),"ALERTA: BASE_VU_OBRIGATORIA",IF(AND(NOT(ISNUMBER(SEARCH("NOVO",D105))),N105&lt;&gt;""),"ALERTA: BASE_VU_NAO_APLICAVEL",IF(AND(UPPER(H105)="SIM",NOT(ISNUMBER(I105))),"ALERTA: BASE_VU_INVALIDA_OU_POSTERIOR_AO_FATOR_ALVO","OK")))))))))))</f>
        <v/>
      </c>
      <c r="N105" s="485"/>
      <c r="O105" s="487" t="str">
        <f>IFERROR(IF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1,IF(COUNTIFS($A$2:$A$200,$A105,$D$2:$D$200,"*novo*",$N$2:$N$200,"C4")&gt;0,4,IF(COUNTIFS($A$2:$A$200,$A105,$D$2:$D$200,"*novo*",$N$2:$N$200,"C3")&gt;0,3,IF(COUNTIFS($A$2:$A$200,$A105,$D$2:$D$200,"*novo*",$N$2:$N$200,"C2")&gt;0,2,IF(COUNTIFS($A$2:$A$200,$A105,$D$2:$D$200,"*novo*",$N$2:$N$200,"C1")&gt;0,1,IF(COUNTIFS($A$2:$A$200,$A105,$D$2:$D$200,"*novo*",$N$2:$N$200,"C0")&gt;0,0,""))))),IF(AND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0,INDEX(posicao_contratual!$Y$2:$Y$200,MATCH($A105,posicao_contratual!$A$2:$A$200,0))=0),0,"")),"")</f>
        <v/>
      </c>
    </row>
    <row r="106" spans="1:15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9"/>
        <v/>
      </c>
      <c r="H106" s="105"/>
      <c r="I106" s="64" t="str">
        <f>IFERROR(IF(OR($A106="",$C106=""),"",IF(OR(($O106)="",($O106)&gt;(MIN(MATCH($C106,{"C0","C1","C2","C3","C4"},0)-1,COUNT(parametros!$F$2:$F$6)-1)),NOT(ISNUMBER(INDEX(parametros!$F$2:$F$6,(MIN(MATCH($C106,{"C0","C1","C2","C3","C4"},0)-1,COUNT(parametros!$F$2:$F$6)-1))+1))),NOT(ISNUMBER(INDEX(parametros!$F$2:$F$6,($O106)+1)))),"",INDEX(parametros!$F$2:$F$6,(MIN(MATCH($C106,{"C0","C1","C2","C3","C4"},0)-1,COUNT(parametros!$F$2:$F$6)-1))+1)/INDEX(parametros!$F$2:$F$6,($O106)+1))),"")</f>
        <v/>
      </c>
      <c r="J106" s="107" t="str">
        <f t="shared" si="10"/>
        <v/>
      </c>
      <c r="K106" s="105"/>
      <c r="L106" s="85" t="str">
        <f t="shared" si="11"/>
        <v/>
      </c>
      <c r="M106" s="483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ITEM_DUPLICADO",IF(AND(ISNUMBER(SEARCH("NOVO",D106)),COUNTIFS($A$2:$A$200,A106,$D$2:$D$200,"*novo*")&gt;1),"ALERTA: NOVO_ITEM_COM_MAIS_DE_UMA_INCLUSAO",IF(OR(C106="",C106="Fora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item.",IF(AND(ISNUMBER(SEARCH("NOVO",D106)),OR(N106="",ISERROR(MATCH(N106,{"C0","C1","C2","C3","C4"},0)))),"ALERTA: BASE_VU_OBRIGATORIA",IF(AND(NOT(ISNUMBER(SEARCH("NOVO",D106))),N106&lt;&gt;""),"ALERTA: BASE_VU_NAO_APLICAVEL",IF(AND(UPPER(H106)="SIM",NOT(ISNUMBER(I106))),"ALERTA: BASE_VU_INVALIDA_OU_POSTERIOR_AO_FATOR_ALVO","OK")))))))))))</f>
        <v/>
      </c>
      <c r="N106" s="485"/>
      <c r="O106" s="487" t="str">
        <f>IFERROR(IF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1,IF(COUNTIFS($A$2:$A$200,$A106,$D$2:$D$200,"*novo*",$N$2:$N$200,"C4")&gt;0,4,IF(COUNTIFS($A$2:$A$200,$A106,$D$2:$D$200,"*novo*",$N$2:$N$200,"C3")&gt;0,3,IF(COUNTIFS($A$2:$A$200,$A106,$D$2:$D$200,"*novo*",$N$2:$N$200,"C2")&gt;0,2,IF(COUNTIFS($A$2:$A$200,$A106,$D$2:$D$200,"*novo*",$N$2:$N$200,"C1")&gt;0,1,IF(COUNTIFS($A$2:$A$200,$A106,$D$2:$D$200,"*novo*",$N$2:$N$200,"C0")&gt;0,0,""))))),IF(AND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0,INDEX(posicao_contratual!$Y$2:$Y$200,MATCH($A106,posicao_contratual!$A$2:$A$200,0))=0),0,"")),"")</f>
        <v/>
      </c>
    </row>
    <row r="107" spans="1:15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9"/>
        <v/>
      </c>
      <c r="H107" s="105"/>
      <c r="I107" s="64" t="str">
        <f>IFERROR(IF(OR($A107="",$C107=""),"",IF(OR(($O107)="",($O107)&gt;(MIN(MATCH($C107,{"C0","C1","C2","C3","C4"},0)-1,COUNT(parametros!$F$2:$F$6)-1)),NOT(ISNUMBER(INDEX(parametros!$F$2:$F$6,(MIN(MATCH($C107,{"C0","C1","C2","C3","C4"},0)-1,COUNT(parametros!$F$2:$F$6)-1))+1))),NOT(ISNUMBER(INDEX(parametros!$F$2:$F$6,($O107)+1)))),"",INDEX(parametros!$F$2:$F$6,(MIN(MATCH($C107,{"C0","C1","C2","C3","C4"},0)-1,COUNT(parametros!$F$2:$F$6)-1))+1)/INDEX(parametros!$F$2:$F$6,($O107)+1))),"")</f>
        <v/>
      </c>
      <c r="J107" s="107" t="str">
        <f t="shared" si="10"/>
        <v/>
      </c>
      <c r="K107" s="105"/>
      <c r="L107" s="85" t="str">
        <f t="shared" si="11"/>
        <v/>
      </c>
      <c r="M107" s="483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ITEM_DUPLICADO",IF(AND(ISNUMBER(SEARCH("NOVO",D107)),COUNTIFS($A$2:$A$200,A107,$D$2:$D$200,"*novo*")&gt;1),"ALERTA: NOVO_ITEM_COM_MAIS_DE_UMA_INCLUSAO",IF(OR(C107="",C107="Fora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item.",IF(AND(ISNUMBER(SEARCH("NOVO",D107)),OR(N107="",ISERROR(MATCH(N107,{"C0","C1","C2","C3","C4"},0)))),"ALERTA: BASE_VU_OBRIGATORIA",IF(AND(NOT(ISNUMBER(SEARCH("NOVO",D107))),N107&lt;&gt;""),"ALERTA: BASE_VU_NAO_APLICAVEL",IF(AND(UPPER(H107)="SIM",NOT(ISNUMBER(I107))),"ALERTA: BASE_VU_INVALIDA_OU_POSTERIOR_AO_FATOR_ALVO","OK")))))))))))</f>
        <v/>
      </c>
      <c r="N107" s="485"/>
      <c r="O107" s="487" t="str">
        <f>IFERROR(IF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1,IF(COUNTIFS($A$2:$A$200,$A107,$D$2:$D$200,"*novo*",$N$2:$N$200,"C4")&gt;0,4,IF(COUNTIFS($A$2:$A$200,$A107,$D$2:$D$200,"*novo*",$N$2:$N$200,"C3")&gt;0,3,IF(COUNTIFS($A$2:$A$200,$A107,$D$2:$D$200,"*novo*",$N$2:$N$200,"C2")&gt;0,2,IF(COUNTIFS($A$2:$A$200,$A107,$D$2:$D$200,"*novo*",$N$2:$N$200,"C1")&gt;0,1,IF(COUNTIFS($A$2:$A$200,$A107,$D$2:$D$200,"*novo*",$N$2:$N$200,"C0")&gt;0,0,""))))),IF(AND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0,INDEX(posicao_contratual!$Y$2:$Y$200,MATCH($A107,posicao_contratual!$A$2:$A$200,0))=0),0,"")),"")</f>
        <v/>
      </c>
    </row>
    <row r="108" spans="1:15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9"/>
        <v/>
      </c>
      <c r="H108" s="105"/>
      <c r="I108" s="64" t="str">
        <f>IFERROR(IF(OR($A108="",$C108=""),"",IF(OR(($O108)="",($O108)&gt;(MIN(MATCH($C108,{"C0","C1","C2","C3","C4"},0)-1,COUNT(parametros!$F$2:$F$6)-1)),NOT(ISNUMBER(INDEX(parametros!$F$2:$F$6,(MIN(MATCH($C108,{"C0","C1","C2","C3","C4"},0)-1,COUNT(parametros!$F$2:$F$6)-1))+1))),NOT(ISNUMBER(INDEX(parametros!$F$2:$F$6,($O108)+1)))),"",INDEX(parametros!$F$2:$F$6,(MIN(MATCH($C108,{"C0","C1","C2","C3","C4"},0)-1,COUNT(parametros!$F$2:$F$6)-1))+1)/INDEX(parametros!$F$2:$F$6,($O108)+1))),"")</f>
        <v/>
      </c>
      <c r="J108" s="107" t="str">
        <f t="shared" si="10"/>
        <v/>
      </c>
      <c r="K108" s="105"/>
      <c r="L108" s="85" t="str">
        <f t="shared" si="11"/>
        <v/>
      </c>
      <c r="M108" s="483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ITEM_DUPLICADO",IF(AND(ISNUMBER(SEARCH("NOVO",D108)),COUNTIFS($A$2:$A$200,A108,$D$2:$D$200,"*novo*")&gt;1),"ALERTA: NOVO_ITEM_COM_MAIS_DE_UMA_INCLUSAO",IF(OR(C108="",C108="Fora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item.",IF(AND(ISNUMBER(SEARCH("NOVO",D108)),OR(N108="",ISERROR(MATCH(N108,{"C0","C1","C2","C3","C4"},0)))),"ALERTA: BASE_VU_OBRIGATORIA",IF(AND(NOT(ISNUMBER(SEARCH("NOVO",D108))),N108&lt;&gt;""),"ALERTA: BASE_VU_NAO_APLICAVEL",IF(AND(UPPER(H108)="SIM",NOT(ISNUMBER(I108))),"ALERTA: BASE_VU_INVALIDA_OU_POSTERIOR_AO_FATOR_ALVO","OK")))))))))))</f>
        <v/>
      </c>
      <c r="N108" s="485"/>
      <c r="O108" s="487" t="str">
        <f>IFERROR(IF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1,IF(COUNTIFS($A$2:$A$200,$A108,$D$2:$D$200,"*novo*",$N$2:$N$200,"C4")&gt;0,4,IF(COUNTIFS($A$2:$A$200,$A108,$D$2:$D$200,"*novo*",$N$2:$N$200,"C3")&gt;0,3,IF(COUNTIFS($A$2:$A$200,$A108,$D$2:$D$200,"*novo*",$N$2:$N$200,"C2")&gt;0,2,IF(COUNTIFS($A$2:$A$200,$A108,$D$2:$D$200,"*novo*",$N$2:$N$200,"C1")&gt;0,1,IF(COUNTIFS($A$2:$A$200,$A108,$D$2:$D$200,"*novo*",$N$2:$N$200,"C0")&gt;0,0,""))))),IF(AND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0,INDEX(posicao_contratual!$Y$2:$Y$200,MATCH($A108,posicao_contratual!$A$2:$A$200,0))=0),0,"")),"")</f>
        <v/>
      </c>
    </row>
    <row r="109" spans="1:15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9"/>
        <v/>
      </c>
      <c r="H109" s="105"/>
      <c r="I109" s="64" t="str">
        <f>IFERROR(IF(OR($A109="",$C109=""),"",IF(OR(($O109)="",($O109)&gt;(MIN(MATCH($C109,{"C0","C1","C2","C3","C4"},0)-1,COUNT(parametros!$F$2:$F$6)-1)),NOT(ISNUMBER(INDEX(parametros!$F$2:$F$6,(MIN(MATCH($C109,{"C0","C1","C2","C3","C4"},0)-1,COUNT(parametros!$F$2:$F$6)-1))+1))),NOT(ISNUMBER(INDEX(parametros!$F$2:$F$6,($O109)+1)))),"",INDEX(parametros!$F$2:$F$6,(MIN(MATCH($C109,{"C0","C1","C2","C3","C4"},0)-1,COUNT(parametros!$F$2:$F$6)-1))+1)/INDEX(parametros!$F$2:$F$6,($O109)+1))),"")</f>
        <v/>
      </c>
      <c r="J109" s="107" t="str">
        <f t="shared" si="10"/>
        <v/>
      </c>
      <c r="K109" s="105"/>
      <c r="L109" s="85" t="str">
        <f t="shared" si="11"/>
        <v/>
      </c>
      <c r="M109" s="483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ITEM_DUPLICADO",IF(AND(ISNUMBER(SEARCH("NOVO",D109)),COUNTIFS($A$2:$A$200,A109,$D$2:$D$200,"*novo*")&gt;1),"ALERTA: NOVO_ITEM_COM_MAIS_DE_UMA_INCLUSAO",IF(OR(C109="",C109="Fora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item.",IF(AND(ISNUMBER(SEARCH("NOVO",D109)),OR(N109="",ISERROR(MATCH(N109,{"C0","C1","C2","C3","C4"},0)))),"ALERTA: BASE_VU_OBRIGATORIA",IF(AND(NOT(ISNUMBER(SEARCH("NOVO",D109))),N109&lt;&gt;""),"ALERTA: BASE_VU_NAO_APLICAVEL",IF(AND(UPPER(H109)="SIM",NOT(ISNUMBER(I109))),"ALERTA: BASE_VU_INVALIDA_OU_POSTERIOR_AO_FATOR_ALVO","OK")))))))))))</f>
        <v/>
      </c>
      <c r="N109" s="485"/>
      <c r="O109" s="487" t="str">
        <f>IFERROR(IF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1,IF(COUNTIFS($A$2:$A$200,$A109,$D$2:$D$200,"*novo*",$N$2:$N$200,"C4")&gt;0,4,IF(COUNTIFS($A$2:$A$200,$A109,$D$2:$D$200,"*novo*",$N$2:$N$200,"C3")&gt;0,3,IF(COUNTIFS($A$2:$A$200,$A109,$D$2:$D$200,"*novo*",$N$2:$N$200,"C2")&gt;0,2,IF(COUNTIFS($A$2:$A$200,$A109,$D$2:$D$200,"*novo*",$N$2:$N$200,"C1")&gt;0,1,IF(COUNTIFS($A$2:$A$200,$A109,$D$2:$D$200,"*novo*",$N$2:$N$200,"C0")&gt;0,0,""))))),IF(AND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0,INDEX(posicao_contratual!$Y$2:$Y$200,MATCH($A109,posicao_contratual!$A$2:$A$200,0))=0),0,"")),"")</f>
        <v/>
      </c>
    </row>
    <row r="110" spans="1:15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9"/>
        <v/>
      </c>
      <c r="H110" s="105"/>
      <c r="I110" s="64" t="str">
        <f>IFERROR(IF(OR($A110="",$C110=""),"",IF(OR(($O110)="",($O110)&gt;(MIN(MATCH($C110,{"C0","C1","C2","C3","C4"},0)-1,COUNT(parametros!$F$2:$F$6)-1)),NOT(ISNUMBER(INDEX(parametros!$F$2:$F$6,(MIN(MATCH($C110,{"C0","C1","C2","C3","C4"},0)-1,COUNT(parametros!$F$2:$F$6)-1))+1))),NOT(ISNUMBER(INDEX(parametros!$F$2:$F$6,($O110)+1)))),"",INDEX(parametros!$F$2:$F$6,(MIN(MATCH($C110,{"C0","C1","C2","C3","C4"},0)-1,COUNT(parametros!$F$2:$F$6)-1))+1)/INDEX(parametros!$F$2:$F$6,($O110)+1))),"")</f>
        <v/>
      </c>
      <c r="J110" s="107" t="str">
        <f t="shared" si="10"/>
        <v/>
      </c>
      <c r="K110" s="105"/>
      <c r="L110" s="85" t="str">
        <f t="shared" si="11"/>
        <v/>
      </c>
      <c r="M110" s="483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ITEM_DUPLICADO",IF(AND(ISNUMBER(SEARCH("NOVO",D110)),COUNTIFS($A$2:$A$200,A110,$D$2:$D$200,"*novo*")&gt;1),"ALERTA: NOVO_ITEM_COM_MAIS_DE_UMA_INCLUSAO",IF(OR(C110="",C110="Fora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item.",IF(AND(ISNUMBER(SEARCH("NOVO",D110)),OR(N110="",ISERROR(MATCH(N110,{"C0","C1","C2","C3","C4"},0)))),"ALERTA: BASE_VU_OBRIGATORIA",IF(AND(NOT(ISNUMBER(SEARCH("NOVO",D110))),N110&lt;&gt;""),"ALERTA: BASE_VU_NAO_APLICAVEL",IF(AND(UPPER(H110)="SIM",NOT(ISNUMBER(I110))),"ALERTA: BASE_VU_INVALIDA_OU_POSTERIOR_AO_FATOR_ALVO","OK")))))))))))</f>
        <v/>
      </c>
      <c r="N110" s="485"/>
      <c r="O110" s="487" t="str">
        <f>IFERROR(IF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1,IF(COUNTIFS($A$2:$A$200,$A110,$D$2:$D$200,"*novo*",$N$2:$N$200,"C4")&gt;0,4,IF(COUNTIFS($A$2:$A$200,$A110,$D$2:$D$200,"*novo*",$N$2:$N$200,"C3")&gt;0,3,IF(COUNTIFS($A$2:$A$200,$A110,$D$2:$D$200,"*novo*",$N$2:$N$200,"C2")&gt;0,2,IF(COUNTIFS($A$2:$A$200,$A110,$D$2:$D$200,"*novo*",$N$2:$N$200,"C1")&gt;0,1,IF(COUNTIFS($A$2:$A$200,$A110,$D$2:$D$200,"*novo*",$N$2:$N$200,"C0")&gt;0,0,""))))),IF(AND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0,INDEX(posicao_contratual!$Y$2:$Y$200,MATCH($A110,posicao_contratual!$A$2:$A$200,0))=0),0,"")),"")</f>
        <v/>
      </c>
    </row>
    <row r="111" spans="1:15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9"/>
        <v/>
      </c>
      <c r="H111" s="105"/>
      <c r="I111" s="64" t="str">
        <f>IFERROR(IF(OR($A111="",$C111=""),"",IF(OR(($O111)="",($O111)&gt;(MIN(MATCH($C111,{"C0","C1","C2","C3","C4"},0)-1,COUNT(parametros!$F$2:$F$6)-1)),NOT(ISNUMBER(INDEX(parametros!$F$2:$F$6,(MIN(MATCH($C111,{"C0","C1","C2","C3","C4"},0)-1,COUNT(parametros!$F$2:$F$6)-1))+1))),NOT(ISNUMBER(INDEX(parametros!$F$2:$F$6,($O111)+1)))),"",INDEX(parametros!$F$2:$F$6,(MIN(MATCH($C111,{"C0","C1","C2","C3","C4"},0)-1,COUNT(parametros!$F$2:$F$6)-1))+1)/INDEX(parametros!$F$2:$F$6,($O111)+1))),"")</f>
        <v/>
      </c>
      <c r="J111" s="107" t="str">
        <f t="shared" si="10"/>
        <v/>
      </c>
      <c r="K111" s="105"/>
      <c r="L111" s="85" t="str">
        <f t="shared" si="11"/>
        <v/>
      </c>
      <c r="M111" s="483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ITEM_DUPLICADO",IF(AND(ISNUMBER(SEARCH("NOVO",D111)),COUNTIFS($A$2:$A$200,A111,$D$2:$D$200,"*novo*")&gt;1),"ALERTA: NOVO_ITEM_COM_MAIS_DE_UMA_INCLUSAO",IF(OR(C111="",C111="Fora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item.",IF(AND(ISNUMBER(SEARCH("NOVO",D111)),OR(N111="",ISERROR(MATCH(N111,{"C0","C1","C2","C3","C4"},0)))),"ALERTA: BASE_VU_OBRIGATORIA",IF(AND(NOT(ISNUMBER(SEARCH("NOVO",D111))),N111&lt;&gt;""),"ALERTA: BASE_VU_NAO_APLICAVEL",IF(AND(UPPER(H111)="SIM",NOT(ISNUMBER(I111))),"ALERTA: BASE_VU_INVALIDA_OU_POSTERIOR_AO_FATOR_ALVO","OK")))))))))))</f>
        <v/>
      </c>
      <c r="N111" s="485"/>
      <c r="O111" s="487" t="str">
        <f>IFERROR(IF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1,IF(COUNTIFS($A$2:$A$200,$A111,$D$2:$D$200,"*novo*",$N$2:$N$200,"C4")&gt;0,4,IF(COUNTIFS($A$2:$A$200,$A111,$D$2:$D$200,"*novo*",$N$2:$N$200,"C3")&gt;0,3,IF(COUNTIFS($A$2:$A$200,$A111,$D$2:$D$200,"*novo*",$N$2:$N$200,"C2")&gt;0,2,IF(COUNTIFS($A$2:$A$200,$A111,$D$2:$D$200,"*novo*",$N$2:$N$200,"C1")&gt;0,1,IF(COUNTIFS($A$2:$A$200,$A111,$D$2:$D$200,"*novo*",$N$2:$N$200,"C0")&gt;0,0,""))))),IF(AND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0,INDEX(posicao_contratual!$Y$2:$Y$200,MATCH($A111,posicao_contratual!$A$2:$A$200,0))=0),0,"")),"")</f>
        <v/>
      </c>
    </row>
    <row r="112" spans="1:15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9"/>
        <v/>
      </c>
      <c r="H112" s="105"/>
      <c r="I112" s="64" t="str">
        <f>IFERROR(IF(OR($A112="",$C112=""),"",IF(OR(($O112)="",($O112)&gt;(MIN(MATCH($C112,{"C0","C1","C2","C3","C4"},0)-1,COUNT(parametros!$F$2:$F$6)-1)),NOT(ISNUMBER(INDEX(parametros!$F$2:$F$6,(MIN(MATCH($C112,{"C0","C1","C2","C3","C4"},0)-1,COUNT(parametros!$F$2:$F$6)-1))+1))),NOT(ISNUMBER(INDEX(parametros!$F$2:$F$6,($O112)+1)))),"",INDEX(parametros!$F$2:$F$6,(MIN(MATCH($C112,{"C0","C1","C2","C3","C4"},0)-1,COUNT(parametros!$F$2:$F$6)-1))+1)/INDEX(parametros!$F$2:$F$6,($O112)+1))),"")</f>
        <v/>
      </c>
      <c r="J112" s="107" t="str">
        <f t="shared" si="10"/>
        <v/>
      </c>
      <c r="K112" s="105"/>
      <c r="L112" s="85" t="str">
        <f t="shared" si="11"/>
        <v/>
      </c>
      <c r="M112" s="483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ITEM_DUPLICADO",IF(AND(ISNUMBER(SEARCH("NOVO",D112)),COUNTIFS($A$2:$A$200,A112,$D$2:$D$200,"*novo*")&gt;1),"ALERTA: NOVO_ITEM_COM_MAIS_DE_UMA_INCLUSAO",IF(OR(C112="",C112="Fora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item.",IF(AND(ISNUMBER(SEARCH("NOVO",D112)),OR(N112="",ISERROR(MATCH(N112,{"C0","C1","C2","C3","C4"},0)))),"ALERTA: BASE_VU_OBRIGATORIA",IF(AND(NOT(ISNUMBER(SEARCH("NOVO",D112))),N112&lt;&gt;""),"ALERTA: BASE_VU_NAO_APLICAVEL",IF(AND(UPPER(H112)="SIM",NOT(ISNUMBER(I112))),"ALERTA: BASE_VU_INVALIDA_OU_POSTERIOR_AO_FATOR_ALVO","OK")))))))))))</f>
        <v/>
      </c>
      <c r="N112" s="485"/>
      <c r="O112" s="487" t="str">
        <f>IFERROR(IF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1,IF(COUNTIFS($A$2:$A$200,$A112,$D$2:$D$200,"*novo*",$N$2:$N$200,"C4")&gt;0,4,IF(COUNTIFS($A$2:$A$200,$A112,$D$2:$D$200,"*novo*",$N$2:$N$200,"C3")&gt;0,3,IF(COUNTIFS($A$2:$A$200,$A112,$D$2:$D$200,"*novo*",$N$2:$N$200,"C2")&gt;0,2,IF(COUNTIFS($A$2:$A$200,$A112,$D$2:$D$200,"*novo*",$N$2:$N$200,"C1")&gt;0,1,IF(COUNTIFS($A$2:$A$200,$A112,$D$2:$D$200,"*novo*",$N$2:$N$200,"C0")&gt;0,0,""))))),IF(AND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0,INDEX(posicao_contratual!$Y$2:$Y$200,MATCH($A112,posicao_contratual!$A$2:$A$200,0))=0),0,"")),"")</f>
        <v/>
      </c>
    </row>
    <row r="113" spans="1:15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9"/>
        <v/>
      </c>
      <c r="H113" s="105"/>
      <c r="I113" s="64" t="str">
        <f>IFERROR(IF(OR($A113="",$C113=""),"",IF(OR(($O113)="",($O113)&gt;(MIN(MATCH($C113,{"C0","C1","C2","C3","C4"},0)-1,COUNT(parametros!$F$2:$F$6)-1)),NOT(ISNUMBER(INDEX(parametros!$F$2:$F$6,(MIN(MATCH($C113,{"C0","C1","C2","C3","C4"},0)-1,COUNT(parametros!$F$2:$F$6)-1))+1))),NOT(ISNUMBER(INDEX(parametros!$F$2:$F$6,($O113)+1)))),"",INDEX(parametros!$F$2:$F$6,(MIN(MATCH($C113,{"C0","C1","C2","C3","C4"},0)-1,COUNT(parametros!$F$2:$F$6)-1))+1)/INDEX(parametros!$F$2:$F$6,($O113)+1))),"")</f>
        <v/>
      </c>
      <c r="J113" s="107" t="str">
        <f t="shared" si="10"/>
        <v/>
      </c>
      <c r="K113" s="105"/>
      <c r="L113" s="85" t="str">
        <f t="shared" si="11"/>
        <v/>
      </c>
      <c r="M113" s="483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ITEM_DUPLICADO",IF(AND(ISNUMBER(SEARCH("NOVO",D113)),COUNTIFS($A$2:$A$200,A113,$D$2:$D$200,"*novo*")&gt;1),"ALERTA: NOVO_ITEM_COM_MAIS_DE_UMA_INCLUSAO",IF(OR(C113="",C113="Fora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item.",IF(AND(ISNUMBER(SEARCH("NOVO",D113)),OR(N113="",ISERROR(MATCH(N113,{"C0","C1","C2","C3","C4"},0)))),"ALERTA: BASE_VU_OBRIGATORIA",IF(AND(NOT(ISNUMBER(SEARCH("NOVO",D113))),N113&lt;&gt;""),"ALERTA: BASE_VU_NAO_APLICAVEL",IF(AND(UPPER(H113)="SIM",NOT(ISNUMBER(I113))),"ALERTA: BASE_VU_INVALIDA_OU_POSTERIOR_AO_FATOR_ALVO","OK")))))))))))</f>
        <v/>
      </c>
      <c r="N113" s="485"/>
      <c r="O113" s="487" t="str">
        <f>IFERROR(IF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1,IF(COUNTIFS($A$2:$A$200,$A113,$D$2:$D$200,"*novo*",$N$2:$N$200,"C4")&gt;0,4,IF(COUNTIFS($A$2:$A$200,$A113,$D$2:$D$200,"*novo*",$N$2:$N$200,"C3")&gt;0,3,IF(COUNTIFS($A$2:$A$200,$A113,$D$2:$D$200,"*novo*",$N$2:$N$200,"C2")&gt;0,2,IF(COUNTIFS($A$2:$A$200,$A113,$D$2:$D$200,"*novo*",$N$2:$N$200,"C1")&gt;0,1,IF(COUNTIFS($A$2:$A$200,$A113,$D$2:$D$200,"*novo*",$N$2:$N$200,"C0")&gt;0,0,""))))),IF(AND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0,INDEX(posicao_contratual!$Y$2:$Y$200,MATCH($A113,posicao_contratual!$A$2:$A$200,0))=0),0,"")),"")</f>
        <v/>
      </c>
    </row>
    <row r="114" spans="1:15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9"/>
        <v/>
      </c>
      <c r="H114" s="105"/>
      <c r="I114" s="64" t="str">
        <f>IFERROR(IF(OR($A114="",$C114=""),"",IF(OR(($O114)="",($O114)&gt;(MIN(MATCH($C114,{"C0","C1","C2","C3","C4"},0)-1,COUNT(parametros!$F$2:$F$6)-1)),NOT(ISNUMBER(INDEX(parametros!$F$2:$F$6,(MIN(MATCH($C114,{"C0","C1","C2","C3","C4"},0)-1,COUNT(parametros!$F$2:$F$6)-1))+1))),NOT(ISNUMBER(INDEX(parametros!$F$2:$F$6,($O114)+1)))),"",INDEX(parametros!$F$2:$F$6,(MIN(MATCH($C114,{"C0","C1","C2","C3","C4"},0)-1,COUNT(parametros!$F$2:$F$6)-1))+1)/INDEX(parametros!$F$2:$F$6,($O114)+1))),"")</f>
        <v/>
      </c>
      <c r="J114" s="107" t="str">
        <f t="shared" si="10"/>
        <v/>
      </c>
      <c r="K114" s="105"/>
      <c r="L114" s="85" t="str">
        <f t="shared" si="11"/>
        <v/>
      </c>
      <c r="M114" s="483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ITEM_DUPLICADO",IF(AND(ISNUMBER(SEARCH("NOVO",D114)),COUNTIFS($A$2:$A$200,A114,$D$2:$D$200,"*novo*")&gt;1),"ALERTA: NOVO_ITEM_COM_MAIS_DE_UMA_INCLUSAO",IF(OR(C114="",C114="Fora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item.",IF(AND(ISNUMBER(SEARCH("NOVO",D114)),OR(N114="",ISERROR(MATCH(N114,{"C0","C1","C2","C3","C4"},0)))),"ALERTA: BASE_VU_OBRIGATORIA",IF(AND(NOT(ISNUMBER(SEARCH("NOVO",D114))),N114&lt;&gt;""),"ALERTA: BASE_VU_NAO_APLICAVEL",IF(AND(UPPER(H114)="SIM",NOT(ISNUMBER(I114))),"ALERTA: BASE_VU_INVALIDA_OU_POSTERIOR_AO_FATOR_ALVO","OK")))))))))))</f>
        <v/>
      </c>
      <c r="N114" s="485"/>
      <c r="O114" s="487" t="str">
        <f>IFERROR(IF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1,IF(COUNTIFS($A$2:$A$200,$A114,$D$2:$D$200,"*novo*",$N$2:$N$200,"C4")&gt;0,4,IF(COUNTIFS($A$2:$A$200,$A114,$D$2:$D$200,"*novo*",$N$2:$N$200,"C3")&gt;0,3,IF(COUNTIFS($A$2:$A$200,$A114,$D$2:$D$200,"*novo*",$N$2:$N$200,"C2")&gt;0,2,IF(COUNTIFS($A$2:$A$200,$A114,$D$2:$D$200,"*novo*",$N$2:$N$200,"C1")&gt;0,1,IF(COUNTIFS($A$2:$A$200,$A114,$D$2:$D$200,"*novo*",$N$2:$N$200,"C0")&gt;0,0,""))))),IF(AND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0,INDEX(posicao_contratual!$Y$2:$Y$200,MATCH($A114,posicao_contratual!$A$2:$A$200,0))=0),0,"")),"")</f>
        <v/>
      </c>
    </row>
    <row r="115" spans="1:15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9"/>
        <v/>
      </c>
      <c r="H115" s="105"/>
      <c r="I115" s="64" t="str">
        <f>IFERROR(IF(OR($A115="",$C115=""),"",IF(OR(($O115)="",($O115)&gt;(MIN(MATCH($C115,{"C0","C1","C2","C3","C4"},0)-1,COUNT(parametros!$F$2:$F$6)-1)),NOT(ISNUMBER(INDEX(parametros!$F$2:$F$6,(MIN(MATCH($C115,{"C0","C1","C2","C3","C4"},0)-1,COUNT(parametros!$F$2:$F$6)-1))+1))),NOT(ISNUMBER(INDEX(parametros!$F$2:$F$6,($O115)+1)))),"",INDEX(parametros!$F$2:$F$6,(MIN(MATCH($C115,{"C0","C1","C2","C3","C4"},0)-1,COUNT(parametros!$F$2:$F$6)-1))+1)/INDEX(parametros!$F$2:$F$6,($O115)+1))),"")</f>
        <v/>
      </c>
      <c r="J115" s="107" t="str">
        <f t="shared" si="10"/>
        <v/>
      </c>
      <c r="K115" s="105"/>
      <c r="L115" s="85" t="str">
        <f t="shared" si="11"/>
        <v/>
      </c>
      <c r="M115" s="483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ITEM_DUPLICADO",IF(AND(ISNUMBER(SEARCH("NOVO",D115)),COUNTIFS($A$2:$A$200,A115,$D$2:$D$200,"*novo*")&gt;1),"ALERTA: NOVO_ITEM_COM_MAIS_DE_UMA_INCLUSAO",IF(OR(C115="",C115="Fora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item.",IF(AND(ISNUMBER(SEARCH("NOVO",D115)),OR(N115="",ISERROR(MATCH(N115,{"C0","C1","C2","C3","C4"},0)))),"ALERTA: BASE_VU_OBRIGATORIA",IF(AND(NOT(ISNUMBER(SEARCH("NOVO",D115))),N115&lt;&gt;""),"ALERTA: BASE_VU_NAO_APLICAVEL",IF(AND(UPPER(H115)="SIM",NOT(ISNUMBER(I115))),"ALERTA: BASE_VU_INVALIDA_OU_POSTERIOR_AO_FATOR_ALVO","OK")))))))))))</f>
        <v/>
      </c>
      <c r="N115" s="485"/>
      <c r="O115" s="487" t="str">
        <f>IFERROR(IF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1,IF(COUNTIFS($A$2:$A$200,$A115,$D$2:$D$200,"*novo*",$N$2:$N$200,"C4")&gt;0,4,IF(COUNTIFS($A$2:$A$200,$A115,$D$2:$D$200,"*novo*",$N$2:$N$200,"C3")&gt;0,3,IF(COUNTIFS($A$2:$A$200,$A115,$D$2:$D$200,"*novo*",$N$2:$N$200,"C2")&gt;0,2,IF(COUNTIFS($A$2:$A$200,$A115,$D$2:$D$200,"*novo*",$N$2:$N$200,"C1")&gt;0,1,IF(COUNTIFS($A$2:$A$200,$A115,$D$2:$D$200,"*novo*",$N$2:$N$200,"C0")&gt;0,0,""))))),IF(AND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0,INDEX(posicao_contratual!$Y$2:$Y$200,MATCH($A115,posicao_contratual!$A$2:$A$200,0))=0),0,"")),"")</f>
        <v/>
      </c>
    </row>
    <row r="116" spans="1:15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9"/>
        <v/>
      </c>
      <c r="H116" s="105"/>
      <c r="I116" s="64" t="str">
        <f>IFERROR(IF(OR($A116="",$C116=""),"",IF(OR(($O116)="",($O116)&gt;(MIN(MATCH($C116,{"C0","C1","C2","C3","C4"},0)-1,COUNT(parametros!$F$2:$F$6)-1)),NOT(ISNUMBER(INDEX(parametros!$F$2:$F$6,(MIN(MATCH($C116,{"C0","C1","C2","C3","C4"},0)-1,COUNT(parametros!$F$2:$F$6)-1))+1))),NOT(ISNUMBER(INDEX(parametros!$F$2:$F$6,($O116)+1)))),"",INDEX(parametros!$F$2:$F$6,(MIN(MATCH($C116,{"C0","C1","C2","C3","C4"},0)-1,COUNT(parametros!$F$2:$F$6)-1))+1)/INDEX(parametros!$F$2:$F$6,($O116)+1))),"")</f>
        <v/>
      </c>
      <c r="J116" s="107" t="str">
        <f t="shared" si="10"/>
        <v/>
      </c>
      <c r="K116" s="105"/>
      <c r="L116" s="85" t="str">
        <f t="shared" si="11"/>
        <v/>
      </c>
      <c r="M116" s="483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ITEM_DUPLICADO",IF(AND(ISNUMBER(SEARCH("NOVO",D116)),COUNTIFS($A$2:$A$200,A116,$D$2:$D$200,"*novo*")&gt;1),"ALERTA: NOVO_ITEM_COM_MAIS_DE_UMA_INCLUSAO",IF(OR(C116="",C116="Fora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item.",IF(AND(ISNUMBER(SEARCH("NOVO",D116)),OR(N116="",ISERROR(MATCH(N116,{"C0","C1","C2","C3","C4"},0)))),"ALERTA: BASE_VU_OBRIGATORIA",IF(AND(NOT(ISNUMBER(SEARCH("NOVO",D116))),N116&lt;&gt;""),"ALERTA: BASE_VU_NAO_APLICAVEL",IF(AND(UPPER(H116)="SIM",NOT(ISNUMBER(I116))),"ALERTA: BASE_VU_INVALIDA_OU_POSTERIOR_AO_FATOR_ALVO","OK")))))))))))</f>
        <v/>
      </c>
      <c r="N116" s="485"/>
      <c r="O116" s="487" t="str">
        <f>IFERROR(IF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1,IF(COUNTIFS($A$2:$A$200,$A116,$D$2:$D$200,"*novo*",$N$2:$N$200,"C4")&gt;0,4,IF(COUNTIFS($A$2:$A$200,$A116,$D$2:$D$200,"*novo*",$N$2:$N$200,"C3")&gt;0,3,IF(COUNTIFS($A$2:$A$200,$A116,$D$2:$D$200,"*novo*",$N$2:$N$200,"C2")&gt;0,2,IF(COUNTIFS($A$2:$A$200,$A116,$D$2:$D$200,"*novo*",$N$2:$N$200,"C1")&gt;0,1,IF(COUNTIFS($A$2:$A$200,$A116,$D$2:$D$200,"*novo*",$N$2:$N$200,"C0")&gt;0,0,""))))),IF(AND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0,INDEX(posicao_contratual!$Y$2:$Y$200,MATCH($A116,posicao_contratual!$A$2:$A$200,0))=0),0,"")),"")</f>
        <v/>
      </c>
    </row>
    <row r="117" spans="1:15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9"/>
        <v/>
      </c>
      <c r="H117" s="105"/>
      <c r="I117" s="64" t="str">
        <f>IFERROR(IF(OR($A117="",$C117=""),"",IF(OR(($O117)="",($O117)&gt;(MIN(MATCH($C117,{"C0","C1","C2","C3","C4"},0)-1,COUNT(parametros!$F$2:$F$6)-1)),NOT(ISNUMBER(INDEX(parametros!$F$2:$F$6,(MIN(MATCH($C117,{"C0","C1","C2","C3","C4"},0)-1,COUNT(parametros!$F$2:$F$6)-1))+1))),NOT(ISNUMBER(INDEX(parametros!$F$2:$F$6,($O117)+1)))),"",INDEX(parametros!$F$2:$F$6,(MIN(MATCH($C117,{"C0","C1","C2","C3","C4"},0)-1,COUNT(parametros!$F$2:$F$6)-1))+1)/INDEX(parametros!$F$2:$F$6,($O117)+1))),"")</f>
        <v/>
      </c>
      <c r="J117" s="107" t="str">
        <f t="shared" si="10"/>
        <v/>
      </c>
      <c r="K117" s="105"/>
      <c r="L117" s="85" t="str">
        <f t="shared" si="11"/>
        <v/>
      </c>
      <c r="M117" s="483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ITEM_DUPLICADO",IF(AND(ISNUMBER(SEARCH("NOVO",D117)),COUNTIFS($A$2:$A$200,A117,$D$2:$D$200,"*novo*")&gt;1),"ALERTA: NOVO_ITEM_COM_MAIS_DE_UMA_INCLUSAO",IF(OR(C117="",C117="Fora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item.",IF(AND(ISNUMBER(SEARCH("NOVO",D117)),OR(N117="",ISERROR(MATCH(N117,{"C0","C1","C2","C3","C4"},0)))),"ALERTA: BASE_VU_OBRIGATORIA",IF(AND(NOT(ISNUMBER(SEARCH("NOVO",D117))),N117&lt;&gt;""),"ALERTA: BASE_VU_NAO_APLICAVEL",IF(AND(UPPER(H117)="SIM",NOT(ISNUMBER(I117))),"ALERTA: BASE_VU_INVALIDA_OU_POSTERIOR_AO_FATOR_ALVO","OK")))))))))))</f>
        <v/>
      </c>
      <c r="N117" s="485"/>
      <c r="O117" s="487" t="str">
        <f>IFERROR(IF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1,IF(COUNTIFS($A$2:$A$200,$A117,$D$2:$D$200,"*novo*",$N$2:$N$200,"C4")&gt;0,4,IF(COUNTIFS($A$2:$A$200,$A117,$D$2:$D$200,"*novo*",$N$2:$N$200,"C3")&gt;0,3,IF(COUNTIFS($A$2:$A$200,$A117,$D$2:$D$200,"*novo*",$N$2:$N$200,"C2")&gt;0,2,IF(COUNTIFS($A$2:$A$200,$A117,$D$2:$D$200,"*novo*",$N$2:$N$200,"C1")&gt;0,1,IF(COUNTIFS($A$2:$A$200,$A117,$D$2:$D$200,"*novo*",$N$2:$N$200,"C0")&gt;0,0,""))))),IF(AND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0,INDEX(posicao_contratual!$Y$2:$Y$200,MATCH($A117,posicao_contratual!$A$2:$A$200,0))=0),0,"")),"")</f>
        <v/>
      </c>
    </row>
    <row r="118" spans="1:15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9"/>
        <v/>
      </c>
      <c r="H118" s="105"/>
      <c r="I118" s="64" t="str">
        <f>IFERROR(IF(OR($A118="",$C118=""),"",IF(OR(($O118)="",($O118)&gt;(MIN(MATCH($C118,{"C0","C1","C2","C3","C4"},0)-1,COUNT(parametros!$F$2:$F$6)-1)),NOT(ISNUMBER(INDEX(parametros!$F$2:$F$6,(MIN(MATCH($C118,{"C0","C1","C2","C3","C4"},0)-1,COUNT(parametros!$F$2:$F$6)-1))+1))),NOT(ISNUMBER(INDEX(parametros!$F$2:$F$6,($O118)+1)))),"",INDEX(parametros!$F$2:$F$6,(MIN(MATCH($C118,{"C0","C1","C2","C3","C4"},0)-1,COUNT(parametros!$F$2:$F$6)-1))+1)/INDEX(parametros!$F$2:$F$6,($O118)+1))),"")</f>
        <v/>
      </c>
      <c r="J118" s="107" t="str">
        <f t="shared" si="10"/>
        <v/>
      </c>
      <c r="K118" s="105"/>
      <c r="L118" s="85" t="str">
        <f t="shared" si="11"/>
        <v/>
      </c>
      <c r="M118" s="483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ITEM_DUPLICADO",IF(AND(ISNUMBER(SEARCH("NOVO",D118)),COUNTIFS($A$2:$A$200,A118,$D$2:$D$200,"*novo*")&gt;1),"ALERTA: NOVO_ITEM_COM_MAIS_DE_UMA_INCLUSAO",IF(OR(C118="",C118="Fora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item.",IF(AND(ISNUMBER(SEARCH("NOVO",D118)),OR(N118="",ISERROR(MATCH(N118,{"C0","C1","C2","C3","C4"},0)))),"ALERTA: BASE_VU_OBRIGATORIA",IF(AND(NOT(ISNUMBER(SEARCH("NOVO",D118))),N118&lt;&gt;""),"ALERTA: BASE_VU_NAO_APLICAVEL",IF(AND(UPPER(H118)="SIM",NOT(ISNUMBER(I118))),"ALERTA: BASE_VU_INVALIDA_OU_POSTERIOR_AO_FATOR_ALVO","OK")))))))))))</f>
        <v/>
      </c>
      <c r="N118" s="485"/>
      <c r="O118" s="487" t="str">
        <f>IFERROR(IF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1,IF(COUNTIFS($A$2:$A$200,$A118,$D$2:$D$200,"*novo*",$N$2:$N$200,"C4")&gt;0,4,IF(COUNTIFS($A$2:$A$200,$A118,$D$2:$D$200,"*novo*",$N$2:$N$200,"C3")&gt;0,3,IF(COUNTIFS($A$2:$A$200,$A118,$D$2:$D$200,"*novo*",$N$2:$N$200,"C2")&gt;0,2,IF(COUNTIFS($A$2:$A$200,$A118,$D$2:$D$200,"*novo*",$N$2:$N$200,"C1")&gt;0,1,IF(COUNTIFS($A$2:$A$200,$A118,$D$2:$D$200,"*novo*",$N$2:$N$200,"C0")&gt;0,0,""))))),IF(AND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0,INDEX(posicao_contratual!$Y$2:$Y$200,MATCH($A118,posicao_contratual!$A$2:$A$200,0))=0),0,"")),"")</f>
        <v/>
      </c>
    </row>
    <row r="119" spans="1:15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9"/>
        <v/>
      </c>
      <c r="H119" s="105"/>
      <c r="I119" s="64" t="str">
        <f>IFERROR(IF(OR($A119="",$C119=""),"",IF(OR(($O119)="",($O119)&gt;(MIN(MATCH($C119,{"C0","C1","C2","C3","C4"},0)-1,COUNT(parametros!$F$2:$F$6)-1)),NOT(ISNUMBER(INDEX(parametros!$F$2:$F$6,(MIN(MATCH($C119,{"C0","C1","C2","C3","C4"},0)-1,COUNT(parametros!$F$2:$F$6)-1))+1))),NOT(ISNUMBER(INDEX(parametros!$F$2:$F$6,($O119)+1)))),"",INDEX(parametros!$F$2:$F$6,(MIN(MATCH($C119,{"C0","C1","C2","C3","C4"},0)-1,COUNT(parametros!$F$2:$F$6)-1))+1)/INDEX(parametros!$F$2:$F$6,($O119)+1))),"")</f>
        <v/>
      </c>
      <c r="J119" s="107" t="str">
        <f t="shared" si="10"/>
        <v/>
      </c>
      <c r="K119" s="105"/>
      <c r="L119" s="85" t="str">
        <f t="shared" si="11"/>
        <v/>
      </c>
      <c r="M119" s="483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ITEM_DUPLICADO",IF(AND(ISNUMBER(SEARCH("NOVO",D119)),COUNTIFS($A$2:$A$200,A119,$D$2:$D$200,"*novo*")&gt;1),"ALERTA: NOVO_ITEM_COM_MAIS_DE_UMA_INCLUSAO",IF(OR(C119="",C119="Fora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item.",IF(AND(ISNUMBER(SEARCH("NOVO",D119)),OR(N119="",ISERROR(MATCH(N119,{"C0","C1","C2","C3","C4"},0)))),"ALERTA: BASE_VU_OBRIGATORIA",IF(AND(NOT(ISNUMBER(SEARCH("NOVO",D119))),N119&lt;&gt;""),"ALERTA: BASE_VU_NAO_APLICAVEL",IF(AND(UPPER(H119)="SIM",NOT(ISNUMBER(I119))),"ALERTA: BASE_VU_INVALIDA_OU_POSTERIOR_AO_FATOR_ALVO","OK")))))))))))</f>
        <v/>
      </c>
      <c r="N119" s="485"/>
      <c r="O119" s="487" t="str">
        <f>IFERROR(IF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1,IF(COUNTIFS($A$2:$A$200,$A119,$D$2:$D$200,"*novo*",$N$2:$N$200,"C4")&gt;0,4,IF(COUNTIFS($A$2:$A$200,$A119,$D$2:$D$200,"*novo*",$N$2:$N$200,"C3")&gt;0,3,IF(COUNTIFS($A$2:$A$200,$A119,$D$2:$D$200,"*novo*",$N$2:$N$200,"C2")&gt;0,2,IF(COUNTIFS($A$2:$A$200,$A119,$D$2:$D$200,"*novo*",$N$2:$N$200,"C1")&gt;0,1,IF(COUNTIFS($A$2:$A$200,$A119,$D$2:$D$200,"*novo*",$N$2:$N$200,"C0")&gt;0,0,""))))),IF(AND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0,INDEX(posicao_contratual!$Y$2:$Y$200,MATCH($A119,posicao_contratual!$A$2:$A$200,0))=0),0,"")),"")</f>
        <v/>
      </c>
    </row>
    <row r="120" spans="1:15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9"/>
        <v/>
      </c>
      <c r="H120" s="105"/>
      <c r="I120" s="64" t="str">
        <f>IFERROR(IF(OR($A120="",$C120=""),"",IF(OR(($O120)="",($O120)&gt;(MIN(MATCH($C120,{"C0","C1","C2","C3","C4"},0)-1,COUNT(parametros!$F$2:$F$6)-1)),NOT(ISNUMBER(INDEX(parametros!$F$2:$F$6,(MIN(MATCH($C120,{"C0","C1","C2","C3","C4"},0)-1,COUNT(parametros!$F$2:$F$6)-1))+1))),NOT(ISNUMBER(INDEX(parametros!$F$2:$F$6,($O120)+1)))),"",INDEX(parametros!$F$2:$F$6,(MIN(MATCH($C120,{"C0","C1","C2","C3","C4"},0)-1,COUNT(parametros!$F$2:$F$6)-1))+1)/INDEX(parametros!$F$2:$F$6,($O120)+1))),"")</f>
        <v/>
      </c>
      <c r="J120" s="107" t="str">
        <f t="shared" si="10"/>
        <v/>
      </c>
      <c r="K120" s="105"/>
      <c r="L120" s="85" t="str">
        <f t="shared" si="11"/>
        <v/>
      </c>
      <c r="M120" s="483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ITEM_DUPLICADO",IF(AND(ISNUMBER(SEARCH("NOVO",D120)),COUNTIFS($A$2:$A$200,A120,$D$2:$D$200,"*novo*")&gt;1),"ALERTA: NOVO_ITEM_COM_MAIS_DE_UMA_INCLUSAO",IF(OR(C120="",C120="Fora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item.",IF(AND(ISNUMBER(SEARCH("NOVO",D120)),OR(N120="",ISERROR(MATCH(N120,{"C0","C1","C2","C3","C4"},0)))),"ALERTA: BASE_VU_OBRIGATORIA",IF(AND(NOT(ISNUMBER(SEARCH("NOVO",D120))),N120&lt;&gt;""),"ALERTA: BASE_VU_NAO_APLICAVEL",IF(AND(UPPER(H120)="SIM",NOT(ISNUMBER(I120))),"ALERTA: BASE_VU_INVALIDA_OU_POSTERIOR_AO_FATOR_ALVO","OK")))))))))))</f>
        <v/>
      </c>
      <c r="N120" s="485"/>
      <c r="O120" s="487" t="str">
        <f>IFERROR(IF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1,IF(COUNTIFS($A$2:$A$200,$A120,$D$2:$D$200,"*novo*",$N$2:$N$200,"C4")&gt;0,4,IF(COUNTIFS($A$2:$A$200,$A120,$D$2:$D$200,"*novo*",$N$2:$N$200,"C3")&gt;0,3,IF(COUNTIFS($A$2:$A$200,$A120,$D$2:$D$200,"*novo*",$N$2:$N$200,"C2")&gt;0,2,IF(COUNTIFS($A$2:$A$200,$A120,$D$2:$D$200,"*novo*",$N$2:$N$200,"C1")&gt;0,1,IF(COUNTIFS($A$2:$A$200,$A120,$D$2:$D$200,"*novo*",$N$2:$N$200,"C0")&gt;0,0,""))))),IF(AND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0,INDEX(posicao_contratual!$Y$2:$Y$200,MATCH($A120,posicao_contratual!$A$2:$A$200,0))=0),0,"")),"")</f>
        <v/>
      </c>
    </row>
    <row r="121" spans="1:15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9"/>
        <v/>
      </c>
      <c r="H121" s="105"/>
      <c r="I121" s="64" t="str">
        <f>IFERROR(IF(OR($A121="",$C121=""),"",IF(OR(($O121)="",($O121)&gt;(MIN(MATCH($C121,{"C0","C1","C2","C3","C4"},0)-1,COUNT(parametros!$F$2:$F$6)-1)),NOT(ISNUMBER(INDEX(parametros!$F$2:$F$6,(MIN(MATCH($C121,{"C0","C1","C2","C3","C4"},0)-1,COUNT(parametros!$F$2:$F$6)-1))+1))),NOT(ISNUMBER(INDEX(parametros!$F$2:$F$6,($O121)+1)))),"",INDEX(parametros!$F$2:$F$6,(MIN(MATCH($C121,{"C0","C1","C2","C3","C4"},0)-1,COUNT(parametros!$F$2:$F$6)-1))+1)/INDEX(parametros!$F$2:$F$6,($O121)+1))),"")</f>
        <v/>
      </c>
      <c r="J121" s="107" t="str">
        <f t="shared" si="10"/>
        <v/>
      </c>
      <c r="K121" s="105"/>
      <c r="L121" s="85" t="str">
        <f t="shared" si="11"/>
        <v/>
      </c>
      <c r="M121" s="483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ITEM_DUPLICADO",IF(AND(ISNUMBER(SEARCH("NOVO",D121)),COUNTIFS($A$2:$A$200,A121,$D$2:$D$200,"*novo*")&gt;1),"ALERTA: NOVO_ITEM_COM_MAIS_DE_UMA_INCLUSAO",IF(OR(C121="",C121="Fora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item.",IF(AND(ISNUMBER(SEARCH("NOVO",D121)),OR(N121="",ISERROR(MATCH(N121,{"C0","C1","C2","C3","C4"},0)))),"ALERTA: BASE_VU_OBRIGATORIA",IF(AND(NOT(ISNUMBER(SEARCH("NOVO",D121))),N121&lt;&gt;""),"ALERTA: BASE_VU_NAO_APLICAVEL",IF(AND(UPPER(H121)="SIM",NOT(ISNUMBER(I121))),"ALERTA: BASE_VU_INVALIDA_OU_POSTERIOR_AO_FATOR_ALVO","OK")))))))))))</f>
        <v/>
      </c>
      <c r="N121" s="485"/>
      <c r="O121" s="487" t="str">
        <f>IFERROR(IF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1,IF(COUNTIFS($A$2:$A$200,$A121,$D$2:$D$200,"*novo*",$N$2:$N$200,"C4")&gt;0,4,IF(COUNTIFS($A$2:$A$200,$A121,$D$2:$D$200,"*novo*",$N$2:$N$200,"C3")&gt;0,3,IF(COUNTIFS($A$2:$A$200,$A121,$D$2:$D$200,"*novo*",$N$2:$N$200,"C2")&gt;0,2,IF(COUNTIFS($A$2:$A$200,$A121,$D$2:$D$200,"*novo*",$N$2:$N$200,"C1")&gt;0,1,IF(COUNTIFS($A$2:$A$200,$A121,$D$2:$D$200,"*novo*",$N$2:$N$200,"C0")&gt;0,0,""))))),IF(AND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0,INDEX(posicao_contratual!$Y$2:$Y$200,MATCH($A121,posicao_contratual!$A$2:$A$200,0))=0),0,"")),"")</f>
        <v/>
      </c>
    </row>
    <row r="122" spans="1:15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9"/>
        <v/>
      </c>
      <c r="H122" s="105"/>
      <c r="I122" s="64" t="str">
        <f>IFERROR(IF(OR($A122="",$C122=""),"",IF(OR(($O122)="",($O122)&gt;(MIN(MATCH($C122,{"C0","C1","C2","C3","C4"},0)-1,COUNT(parametros!$F$2:$F$6)-1)),NOT(ISNUMBER(INDEX(parametros!$F$2:$F$6,(MIN(MATCH($C122,{"C0","C1","C2","C3","C4"},0)-1,COUNT(parametros!$F$2:$F$6)-1))+1))),NOT(ISNUMBER(INDEX(parametros!$F$2:$F$6,($O122)+1)))),"",INDEX(parametros!$F$2:$F$6,(MIN(MATCH($C122,{"C0","C1","C2","C3","C4"},0)-1,COUNT(parametros!$F$2:$F$6)-1))+1)/INDEX(parametros!$F$2:$F$6,($O122)+1))),"")</f>
        <v/>
      </c>
      <c r="J122" s="107" t="str">
        <f t="shared" si="10"/>
        <v/>
      </c>
      <c r="K122" s="105"/>
      <c r="L122" s="85" t="str">
        <f t="shared" si="11"/>
        <v/>
      </c>
      <c r="M122" s="483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ITEM_DUPLICADO",IF(AND(ISNUMBER(SEARCH("NOVO",D122)),COUNTIFS($A$2:$A$200,A122,$D$2:$D$200,"*novo*")&gt;1),"ALERTA: NOVO_ITEM_COM_MAIS_DE_UMA_INCLUSAO",IF(OR(C122="",C122="Fora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item.",IF(AND(ISNUMBER(SEARCH("NOVO",D122)),OR(N122="",ISERROR(MATCH(N122,{"C0","C1","C2","C3","C4"},0)))),"ALERTA: BASE_VU_OBRIGATORIA",IF(AND(NOT(ISNUMBER(SEARCH("NOVO",D122))),N122&lt;&gt;""),"ALERTA: BASE_VU_NAO_APLICAVEL",IF(AND(UPPER(H122)="SIM",NOT(ISNUMBER(I122))),"ALERTA: BASE_VU_INVALIDA_OU_POSTERIOR_AO_FATOR_ALVO","OK")))))))))))</f>
        <v/>
      </c>
      <c r="N122" s="485"/>
      <c r="O122" s="487" t="str">
        <f>IFERROR(IF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1,IF(COUNTIFS($A$2:$A$200,$A122,$D$2:$D$200,"*novo*",$N$2:$N$200,"C4")&gt;0,4,IF(COUNTIFS($A$2:$A$200,$A122,$D$2:$D$200,"*novo*",$N$2:$N$200,"C3")&gt;0,3,IF(COUNTIFS($A$2:$A$200,$A122,$D$2:$D$200,"*novo*",$N$2:$N$200,"C2")&gt;0,2,IF(COUNTIFS($A$2:$A$200,$A122,$D$2:$D$200,"*novo*",$N$2:$N$200,"C1")&gt;0,1,IF(COUNTIFS($A$2:$A$200,$A122,$D$2:$D$200,"*novo*",$N$2:$N$200,"C0")&gt;0,0,""))))),IF(AND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0,INDEX(posicao_contratual!$Y$2:$Y$200,MATCH($A122,posicao_contratual!$A$2:$A$200,0))=0),0,"")),"")</f>
        <v/>
      </c>
    </row>
    <row r="123" spans="1:15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9"/>
        <v/>
      </c>
      <c r="H123" s="105"/>
      <c r="I123" s="64" t="str">
        <f>IFERROR(IF(OR($A123="",$C123=""),"",IF(OR(($O123)="",($O123)&gt;(MIN(MATCH($C123,{"C0","C1","C2","C3","C4"},0)-1,COUNT(parametros!$F$2:$F$6)-1)),NOT(ISNUMBER(INDEX(parametros!$F$2:$F$6,(MIN(MATCH($C123,{"C0","C1","C2","C3","C4"},0)-1,COUNT(parametros!$F$2:$F$6)-1))+1))),NOT(ISNUMBER(INDEX(parametros!$F$2:$F$6,($O123)+1)))),"",INDEX(parametros!$F$2:$F$6,(MIN(MATCH($C123,{"C0","C1","C2","C3","C4"},0)-1,COUNT(parametros!$F$2:$F$6)-1))+1)/INDEX(parametros!$F$2:$F$6,($O123)+1))),"")</f>
        <v/>
      </c>
      <c r="J123" s="107" t="str">
        <f t="shared" si="10"/>
        <v/>
      </c>
      <c r="K123" s="105"/>
      <c r="L123" s="85" t="str">
        <f t="shared" si="11"/>
        <v/>
      </c>
      <c r="M123" s="483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ITEM_DUPLICADO",IF(AND(ISNUMBER(SEARCH("NOVO",D123)),COUNTIFS($A$2:$A$200,A123,$D$2:$D$200,"*novo*")&gt;1),"ALERTA: NOVO_ITEM_COM_MAIS_DE_UMA_INCLUSAO",IF(OR(C123="",C123="Fora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item.",IF(AND(ISNUMBER(SEARCH("NOVO",D123)),OR(N123="",ISERROR(MATCH(N123,{"C0","C1","C2","C3","C4"},0)))),"ALERTA: BASE_VU_OBRIGATORIA",IF(AND(NOT(ISNUMBER(SEARCH("NOVO",D123))),N123&lt;&gt;""),"ALERTA: BASE_VU_NAO_APLICAVEL",IF(AND(UPPER(H123)="SIM",NOT(ISNUMBER(I123))),"ALERTA: BASE_VU_INVALIDA_OU_POSTERIOR_AO_FATOR_ALVO","OK")))))))))))</f>
        <v/>
      </c>
      <c r="N123" s="485"/>
      <c r="O123" s="487" t="str">
        <f>IFERROR(IF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1,IF(COUNTIFS($A$2:$A$200,$A123,$D$2:$D$200,"*novo*",$N$2:$N$200,"C4")&gt;0,4,IF(COUNTIFS($A$2:$A$200,$A123,$D$2:$D$200,"*novo*",$N$2:$N$200,"C3")&gt;0,3,IF(COUNTIFS($A$2:$A$200,$A123,$D$2:$D$200,"*novo*",$N$2:$N$200,"C2")&gt;0,2,IF(COUNTIFS($A$2:$A$200,$A123,$D$2:$D$200,"*novo*",$N$2:$N$200,"C1")&gt;0,1,IF(COUNTIFS($A$2:$A$200,$A123,$D$2:$D$200,"*novo*",$N$2:$N$200,"C0")&gt;0,0,""))))),IF(AND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0,INDEX(posicao_contratual!$Y$2:$Y$200,MATCH($A123,posicao_contratual!$A$2:$A$200,0))=0),0,"")),"")</f>
        <v/>
      </c>
    </row>
    <row r="124" spans="1:15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9"/>
        <v/>
      </c>
      <c r="H124" s="105"/>
      <c r="I124" s="64" t="str">
        <f>IFERROR(IF(OR($A124="",$C124=""),"",IF(OR(($O124)="",($O124)&gt;(MIN(MATCH($C124,{"C0","C1","C2","C3","C4"},0)-1,COUNT(parametros!$F$2:$F$6)-1)),NOT(ISNUMBER(INDEX(parametros!$F$2:$F$6,(MIN(MATCH($C124,{"C0","C1","C2","C3","C4"},0)-1,COUNT(parametros!$F$2:$F$6)-1))+1))),NOT(ISNUMBER(INDEX(parametros!$F$2:$F$6,($O124)+1)))),"",INDEX(parametros!$F$2:$F$6,(MIN(MATCH($C124,{"C0","C1","C2","C3","C4"},0)-1,COUNT(parametros!$F$2:$F$6)-1))+1)/INDEX(parametros!$F$2:$F$6,($O124)+1))),"")</f>
        <v/>
      </c>
      <c r="J124" s="107" t="str">
        <f t="shared" si="10"/>
        <v/>
      </c>
      <c r="K124" s="105"/>
      <c r="L124" s="85" t="str">
        <f t="shared" si="11"/>
        <v/>
      </c>
      <c r="M124" s="483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ITEM_DUPLICADO",IF(AND(ISNUMBER(SEARCH("NOVO",D124)),COUNTIFS($A$2:$A$200,A124,$D$2:$D$200,"*novo*")&gt;1),"ALERTA: NOVO_ITEM_COM_MAIS_DE_UMA_INCLUSAO",IF(OR(C124="",C124="Fora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item.",IF(AND(ISNUMBER(SEARCH("NOVO",D124)),OR(N124="",ISERROR(MATCH(N124,{"C0","C1","C2","C3","C4"},0)))),"ALERTA: BASE_VU_OBRIGATORIA",IF(AND(NOT(ISNUMBER(SEARCH("NOVO",D124))),N124&lt;&gt;""),"ALERTA: BASE_VU_NAO_APLICAVEL",IF(AND(UPPER(H124)="SIM",NOT(ISNUMBER(I124))),"ALERTA: BASE_VU_INVALIDA_OU_POSTERIOR_AO_FATOR_ALVO","OK")))))))))))</f>
        <v/>
      </c>
      <c r="N124" s="485"/>
      <c r="O124" s="487" t="str">
        <f>IFERROR(IF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1,IF(COUNTIFS($A$2:$A$200,$A124,$D$2:$D$200,"*novo*",$N$2:$N$200,"C4")&gt;0,4,IF(COUNTIFS($A$2:$A$200,$A124,$D$2:$D$200,"*novo*",$N$2:$N$200,"C3")&gt;0,3,IF(COUNTIFS($A$2:$A$200,$A124,$D$2:$D$200,"*novo*",$N$2:$N$200,"C2")&gt;0,2,IF(COUNTIFS($A$2:$A$200,$A124,$D$2:$D$200,"*novo*",$N$2:$N$200,"C1")&gt;0,1,IF(COUNTIFS($A$2:$A$200,$A124,$D$2:$D$200,"*novo*",$N$2:$N$200,"C0")&gt;0,0,""))))),IF(AND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0,INDEX(posicao_contratual!$Y$2:$Y$200,MATCH($A124,posicao_contratual!$A$2:$A$200,0))=0),0,"")),"")</f>
        <v/>
      </c>
    </row>
    <row r="125" spans="1:15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9"/>
        <v/>
      </c>
      <c r="H125" s="105"/>
      <c r="I125" s="64" t="str">
        <f>IFERROR(IF(OR($A125="",$C125=""),"",IF(OR(($O125)="",($O125)&gt;(MIN(MATCH($C125,{"C0","C1","C2","C3","C4"},0)-1,COUNT(parametros!$F$2:$F$6)-1)),NOT(ISNUMBER(INDEX(parametros!$F$2:$F$6,(MIN(MATCH($C125,{"C0","C1","C2","C3","C4"},0)-1,COUNT(parametros!$F$2:$F$6)-1))+1))),NOT(ISNUMBER(INDEX(parametros!$F$2:$F$6,($O125)+1)))),"",INDEX(parametros!$F$2:$F$6,(MIN(MATCH($C125,{"C0","C1","C2","C3","C4"},0)-1,COUNT(parametros!$F$2:$F$6)-1))+1)/INDEX(parametros!$F$2:$F$6,($O125)+1))),"")</f>
        <v/>
      </c>
      <c r="J125" s="107" t="str">
        <f t="shared" si="10"/>
        <v/>
      </c>
      <c r="K125" s="105"/>
      <c r="L125" s="85" t="str">
        <f t="shared" si="11"/>
        <v/>
      </c>
      <c r="M125" s="483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ITEM_DUPLICADO",IF(AND(ISNUMBER(SEARCH("NOVO",D125)),COUNTIFS($A$2:$A$200,A125,$D$2:$D$200,"*novo*")&gt;1),"ALERTA: NOVO_ITEM_COM_MAIS_DE_UMA_INCLUSAO",IF(OR(C125="",C125="Fora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item.",IF(AND(ISNUMBER(SEARCH("NOVO",D125)),OR(N125="",ISERROR(MATCH(N125,{"C0","C1","C2","C3","C4"},0)))),"ALERTA: BASE_VU_OBRIGATORIA",IF(AND(NOT(ISNUMBER(SEARCH("NOVO",D125))),N125&lt;&gt;""),"ALERTA: BASE_VU_NAO_APLICAVEL",IF(AND(UPPER(H125)="SIM",NOT(ISNUMBER(I125))),"ALERTA: BASE_VU_INVALIDA_OU_POSTERIOR_AO_FATOR_ALVO","OK")))))))))))</f>
        <v/>
      </c>
      <c r="N125" s="485"/>
      <c r="O125" s="487" t="str">
        <f>IFERROR(IF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1,IF(COUNTIFS($A$2:$A$200,$A125,$D$2:$D$200,"*novo*",$N$2:$N$200,"C4")&gt;0,4,IF(COUNTIFS($A$2:$A$200,$A125,$D$2:$D$200,"*novo*",$N$2:$N$200,"C3")&gt;0,3,IF(COUNTIFS($A$2:$A$200,$A125,$D$2:$D$200,"*novo*",$N$2:$N$200,"C2")&gt;0,2,IF(COUNTIFS($A$2:$A$200,$A125,$D$2:$D$200,"*novo*",$N$2:$N$200,"C1")&gt;0,1,IF(COUNTIFS($A$2:$A$200,$A125,$D$2:$D$200,"*novo*",$N$2:$N$200,"C0")&gt;0,0,""))))),IF(AND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0,INDEX(posicao_contratual!$Y$2:$Y$200,MATCH($A125,posicao_contratual!$A$2:$A$200,0))=0),0,"")),"")</f>
        <v/>
      </c>
    </row>
    <row r="126" spans="1:15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9"/>
        <v/>
      </c>
      <c r="H126" s="105"/>
      <c r="I126" s="64" t="str">
        <f>IFERROR(IF(OR($A126="",$C126=""),"",IF(OR(($O126)="",($O126)&gt;(MIN(MATCH($C126,{"C0","C1","C2","C3","C4"},0)-1,COUNT(parametros!$F$2:$F$6)-1)),NOT(ISNUMBER(INDEX(parametros!$F$2:$F$6,(MIN(MATCH($C126,{"C0","C1","C2","C3","C4"},0)-1,COUNT(parametros!$F$2:$F$6)-1))+1))),NOT(ISNUMBER(INDEX(parametros!$F$2:$F$6,($O126)+1)))),"",INDEX(parametros!$F$2:$F$6,(MIN(MATCH($C126,{"C0","C1","C2","C3","C4"},0)-1,COUNT(parametros!$F$2:$F$6)-1))+1)/INDEX(parametros!$F$2:$F$6,($O126)+1))),"")</f>
        <v/>
      </c>
      <c r="J126" s="107" t="str">
        <f t="shared" si="10"/>
        <v/>
      </c>
      <c r="K126" s="105"/>
      <c r="L126" s="85" t="str">
        <f t="shared" si="11"/>
        <v/>
      </c>
      <c r="M126" s="483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ITEM_DUPLICADO",IF(AND(ISNUMBER(SEARCH("NOVO",D126)),COUNTIFS($A$2:$A$200,A126,$D$2:$D$200,"*novo*")&gt;1),"ALERTA: NOVO_ITEM_COM_MAIS_DE_UMA_INCLUSAO",IF(OR(C126="",C126="Fora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item.",IF(AND(ISNUMBER(SEARCH("NOVO",D126)),OR(N126="",ISERROR(MATCH(N126,{"C0","C1","C2","C3","C4"},0)))),"ALERTA: BASE_VU_OBRIGATORIA",IF(AND(NOT(ISNUMBER(SEARCH("NOVO",D126))),N126&lt;&gt;""),"ALERTA: BASE_VU_NAO_APLICAVEL",IF(AND(UPPER(H126)="SIM",NOT(ISNUMBER(I126))),"ALERTA: BASE_VU_INVALIDA_OU_POSTERIOR_AO_FATOR_ALVO","OK")))))))))))</f>
        <v/>
      </c>
      <c r="N126" s="485"/>
      <c r="O126" s="487" t="str">
        <f>IFERROR(IF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1,IF(COUNTIFS($A$2:$A$200,$A126,$D$2:$D$200,"*novo*",$N$2:$N$200,"C4")&gt;0,4,IF(COUNTIFS($A$2:$A$200,$A126,$D$2:$D$200,"*novo*",$N$2:$N$200,"C3")&gt;0,3,IF(COUNTIFS($A$2:$A$200,$A126,$D$2:$D$200,"*novo*",$N$2:$N$200,"C2")&gt;0,2,IF(COUNTIFS($A$2:$A$200,$A126,$D$2:$D$200,"*novo*",$N$2:$N$200,"C1")&gt;0,1,IF(COUNTIFS($A$2:$A$200,$A126,$D$2:$D$200,"*novo*",$N$2:$N$200,"C0")&gt;0,0,""))))),IF(AND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0,INDEX(posicao_contratual!$Y$2:$Y$200,MATCH($A126,posicao_contratual!$A$2:$A$200,0))=0),0,"")),"")</f>
        <v/>
      </c>
    </row>
    <row r="127" spans="1:15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9"/>
        <v/>
      </c>
      <c r="H127" s="105"/>
      <c r="I127" s="64" t="str">
        <f>IFERROR(IF(OR($A127="",$C127=""),"",IF(OR(($O127)="",($O127)&gt;(MIN(MATCH($C127,{"C0","C1","C2","C3","C4"},0)-1,COUNT(parametros!$F$2:$F$6)-1)),NOT(ISNUMBER(INDEX(parametros!$F$2:$F$6,(MIN(MATCH($C127,{"C0","C1","C2","C3","C4"},0)-1,COUNT(parametros!$F$2:$F$6)-1))+1))),NOT(ISNUMBER(INDEX(parametros!$F$2:$F$6,($O127)+1)))),"",INDEX(parametros!$F$2:$F$6,(MIN(MATCH($C127,{"C0","C1","C2","C3","C4"},0)-1,COUNT(parametros!$F$2:$F$6)-1))+1)/INDEX(parametros!$F$2:$F$6,($O127)+1))),"")</f>
        <v/>
      </c>
      <c r="J127" s="107" t="str">
        <f t="shared" si="10"/>
        <v/>
      </c>
      <c r="K127" s="105"/>
      <c r="L127" s="85" t="str">
        <f t="shared" si="11"/>
        <v/>
      </c>
      <c r="M127" s="483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ITEM_DUPLICADO",IF(AND(ISNUMBER(SEARCH("NOVO",D127)),COUNTIFS($A$2:$A$200,A127,$D$2:$D$200,"*novo*")&gt;1),"ALERTA: NOVO_ITEM_COM_MAIS_DE_UMA_INCLUSAO",IF(OR(C127="",C127="Fora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item.",IF(AND(ISNUMBER(SEARCH("NOVO",D127)),OR(N127="",ISERROR(MATCH(N127,{"C0","C1","C2","C3","C4"},0)))),"ALERTA: BASE_VU_OBRIGATORIA",IF(AND(NOT(ISNUMBER(SEARCH("NOVO",D127))),N127&lt;&gt;""),"ALERTA: BASE_VU_NAO_APLICAVEL",IF(AND(UPPER(H127)="SIM",NOT(ISNUMBER(I127))),"ALERTA: BASE_VU_INVALIDA_OU_POSTERIOR_AO_FATOR_ALVO","OK")))))))))))</f>
        <v/>
      </c>
      <c r="N127" s="485"/>
      <c r="O127" s="487" t="str">
        <f>IFERROR(IF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1,IF(COUNTIFS($A$2:$A$200,$A127,$D$2:$D$200,"*novo*",$N$2:$N$200,"C4")&gt;0,4,IF(COUNTIFS($A$2:$A$200,$A127,$D$2:$D$200,"*novo*",$N$2:$N$200,"C3")&gt;0,3,IF(COUNTIFS($A$2:$A$200,$A127,$D$2:$D$200,"*novo*",$N$2:$N$200,"C2")&gt;0,2,IF(COUNTIFS($A$2:$A$200,$A127,$D$2:$D$200,"*novo*",$N$2:$N$200,"C1")&gt;0,1,IF(COUNTIFS($A$2:$A$200,$A127,$D$2:$D$200,"*novo*",$N$2:$N$200,"C0")&gt;0,0,""))))),IF(AND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0,INDEX(posicao_contratual!$Y$2:$Y$200,MATCH($A127,posicao_contratual!$A$2:$A$200,0))=0),0,"")),"")</f>
        <v/>
      </c>
    </row>
    <row r="128" spans="1:15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9"/>
        <v/>
      </c>
      <c r="H128" s="105"/>
      <c r="I128" s="64" t="str">
        <f>IFERROR(IF(OR($A128="",$C128=""),"",IF(OR(($O128)="",($O128)&gt;(MIN(MATCH($C128,{"C0","C1","C2","C3","C4"},0)-1,COUNT(parametros!$F$2:$F$6)-1)),NOT(ISNUMBER(INDEX(parametros!$F$2:$F$6,(MIN(MATCH($C128,{"C0","C1","C2","C3","C4"},0)-1,COUNT(parametros!$F$2:$F$6)-1))+1))),NOT(ISNUMBER(INDEX(parametros!$F$2:$F$6,($O128)+1)))),"",INDEX(parametros!$F$2:$F$6,(MIN(MATCH($C128,{"C0","C1","C2","C3","C4"},0)-1,COUNT(parametros!$F$2:$F$6)-1))+1)/INDEX(parametros!$F$2:$F$6,($O128)+1))),"")</f>
        <v/>
      </c>
      <c r="J128" s="107" t="str">
        <f t="shared" si="10"/>
        <v/>
      </c>
      <c r="K128" s="105"/>
      <c r="L128" s="85" t="str">
        <f t="shared" si="11"/>
        <v/>
      </c>
      <c r="M128" s="483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ITEM_DUPLICADO",IF(AND(ISNUMBER(SEARCH("NOVO",D128)),COUNTIFS($A$2:$A$200,A128,$D$2:$D$200,"*novo*")&gt;1),"ALERTA: NOVO_ITEM_COM_MAIS_DE_UMA_INCLUSAO",IF(OR(C128="",C128="Fora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item.",IF(AND(ISNUMBER(SEARCH("NOVO",D128)),OR(N128="",ISERROR(MATCH(N128,{"C0","C1","C2","C3","C4"},0)))),"ALERTA: BASE_VU_OBRIGATORIA",IF(AND(NOT(ISNUMBER(SEARCH("NOVO",D128))),N128&lt;&gt;""),"ALERTA: BASE_VU_NAO_APLICAVEL",IF(AND(UPPER(H128)="SIM",NOT(ISNUMBER(I128))),"ALERTA: BASE_VU_INVALIDA_OU_POSTERIOR_AO_FATOR_ALVO","OK")))))))))))</f>
        <v/>
      </c>
      <c r="N128" s="485"/>
      <c r="O128" s="487" t="str">
        <f>IFERROR(IF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1,IF(COUNTIFS($A$2:$A$200,$A128,$D$2:$D$200,"*novo*",$N$2:$N$200,"C4")&gt;0,4,IF(COUNTIFS($A$2:$A$200,$A128,$D$2:$D$200,"*novo*",$N$2:$N$200,"C3")&gt;0,3,IF(COUNTIFS($A$2:$A$200,$A128,$D$2:$D$200,"*novo*",$N$2:$N$200,"C2")&gt;0,2,IF(COUNTIFS($A$2:$A$200,$A128,$D$2:$D$200,"*novo*",$N$2:$N$200,"C1")&gt;0,1,IF(COUNTIFS($A$2:$A$200,$A128,$D$2:$D$200,"*novo*",$N$2:$N$200,"C0")&gt;0,0,""))))),IF(AND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0,INDEX(posicao_contratual!$Y$2:$Y$200,MATCH($A128,posicao_contratual!$A$2:$A$200,0))=0),0,"")),"")</f>
        <v/>
      </c>
    </row>
    <row r="129" spans="1:15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9"/>
        <v/>
      </c>
      <c r="H129" s="105"/>
      <c r="I129" s="64" t="str">
        <f>IFERROR(IF(OR($A129="",$C129=""),"",IF(OR(($O129)="",($O129)&gt;(MIN(MATCH($C129,{"C0","C1","C2","C3","C4"},0)-1,COUNT(parametros!$F$2:$F$6)-1)),NOT(ISNUMBER(INDEX(parametros!$F$2:$F$6,(MIN(MATCH($C129,{"C0","C1","C2","C3","C4"},0)-1,COUNT(parametros!$F$2:$F$6)-1))+1))),NOT(ISNUMBER(INDEX(parametros!$F$2:$F$6,($O129)+1)))),"",INDEX(parametros!$F$2:$F$6,(MIN(MATCH($C129,{"C0","C1","C2","C3","C4"},0)-1,COUNT(parametros!$F$2:$F$6)-1))+1)/INDEX(parametros!$F$2:$F$6,($O129)+1))),"")</f>
        <v/>
      </c>
      <c r="J129" s="107" t="str">
        <f t="shared" si="10"/>
        <v/>
      </c>
      <c r="K129" s="105"/>
      <c r="L129" s="85" t="str">
        <f t="shared" si="11"/>
        <v/>
      </c>
      <c r="M129" s="483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ITEM_DUPLICADO",IF(AND(ISNUMBER(SEARCH("NOVO",D129)),COUNTIFS($A$2:$A$200,A129,$D$2:$D$200,"*novo*")&gt;1),"ALERTA: NOVO_ITEM_COM_MAIS_DE_UMA_INCLUSAO",IF(OR(C129="",C129="Fora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item.",IF(AND(ISNUMBER(SEARCH("NOVO",D129)),OR(N129="",ISERROR(MATCH(N129,{"C0","C1","C2","C3","C4"},0)))),"ALERTA: BASE_VU_OBRIGATORIA",IF(AND(NOT(ISNUMBER(SEARCH("NOVO",D129))),N129&lt;&gt;""),"ALERTA: BASE_VU_NAO_APLICAVEL",IF(AND(UPPER(H129)="SIM",NOT(ISNUMBER(I129))),"ALERTA: BASE_VU_INVALIDA_OU_POSTERIOR_AO_FATOR_ALVO","OK")))))))))))</f>
        <v/>
      </c>
      <c r="N129" s="485"/>
      <c r="O129" s="487" t="str">
        <f>IFERROR(IF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1,IF(COUNTIFS($A$2:$A$200,$A129,$D$2:$D$200,"*novo*",$N$2:$N$200,"C4")&gt;0,4,IF(COUNTIFS($A$2:$A$200,$A129,$D$2:$D$200,"*novo*",$N$2:$N$200,"C3")&gt;0,3,IF(COUNTIFS($A$2:$A$200,$A129,$D$2:$D$200,"*novo*",$N$2:$N$200,"C2")&gt;0,2,IF(COUNTIFS($A$2:$A$200,$A129,$D$2:$D$200,"*novo*",$N$2:$N$200,"C1")&gt;0,1,IF(COUNTIFS($A$2:$A$200,$A129,$D$2:$D$200,"*novo*",$N$2:$N$200,"C0")&gt;0,0,""))))),IF(AND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0,INDEX(posicao_contratual!$Y$2:$Y$200,MATCH($A129,posicao_contratual!$A$2:$A$200,0))=0),0,"")),"")</f>
        <v/>
      </c>
    </row>
    <row r="130" spans="1:15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12">IF(OR(E130="",F130=""),"",ROUND(E130*F130,2))</f>
        <v/>
      </c>
      <c r="H130" s="105"/>
      <c r="I130" s="64" t="str">
        <f>IFERROR(IF(OR($A130="",$C130=""),"",IF(OR(($O130)="",($O130)&gt;(MIN(MATCH($C130,{"C0","C1","C2","C3","C4"},0)-1,COUNT(parametros!$F$2:$F$6)-1)),NOT(ISNUMBER(INDEX(parametros!$F$2:$F$6,(MIN(MATCH($C130,{"C0","C1","C2","C3","C4"},0)-1,COUNT(parametros!$F$2:$F$6)-1))+1))),NOT(ISNUMBER(INDEX(parametros!$F$2:$F$6,($O130)+1)))),"",INDEX(parametros!$F$2:$F$6,(MIN(MATCH($C130,{"C0","C1","C2","C3","C4"},0)-1,COUNT(parametros!$F$2:$F$6)-1))+1)/INDEX(parametros!$F$2:$F$6,($O130)+1))),"")</f>
        <v/>
      </c>
      <c r="J130" s="107" t="str">
        <f t="shared" ref="J130:J161" si="13">IF(OR(L130="",F130=""),"",IF(UPPER(H130)="SIM",IF(ISNUMBER(I130),ROUND(L130*ROUND(F130*I130,2),2),""),ROUND(L130*F130,2)))</f>
        <v/>
      </c>
      <c r="K130" s="105"/>
      <c r="L130" s="85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483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ITEM_DUPLICADO",IF(AND(ISNUMBER(SEARCH("NOVO",D130)),COUNTIFS($A$2:$A$200,A130,$D$2:$D$200,"*novo*")&gt;1),"ALERTA: NOVO_ITEM_COM_MAIS_DE_UMA_INCLUSAO",IF(OR(C130="",C130="Fora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item.",IF(AND(ISNUMBER(SEARCH("NOVO",D130)),OR(N130="",ISERROR(MATCH(N130,{"C0","C1","C2","C3","C4"},0)))),"ALERTA: BASE_VU_OBRIGATORIA",IF(AND(NOT(ISNUMBER(SEARCH("NOVO",D130))),N130&lt;&gt;""),"ALERTA: BASE_VU_NAO_APLICAVEL",IF(AND(UPPER(H130)="SIM",NOT(ISNUMBER(I130))),"ALERTA: BASE_VU_INVALIDA_OU_POSTERIOR_AO_FATOR_ALVO","OK")))))))))))</f>
        <v/>
      </c>
      <c r="N130" s="485"/>
      <c r="O130" s="487" t="str">
        <f>IFERROR(IF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1,IF(COUNTIFS($A$2:$A$200,$A130,$D$2:$D$200,"*novo*",$N$2:$N$200,"C4")&gt;0,4,IF(COUNTIFS($A$2:$A$200,$A130,$D$2:$D$200,"*novo*",$N$2:$N$200,"C3")&gt;0,3,IF(COUNTIFS($A$2:$A$200,$A130,$D$2:$D$200,"*novo*",$N$2:$N$200,"C2")&gt;0,2,IF(COUNTIFS($A$2:$A$200,$A130,$D$2:$D$200,"*novo*",$N$2:$N$200,"C1")&gt;0,1,IF(COUNTIFS($A$2:$A$200,$A130,$D$2:$D$200,"*novo*",$N$2:$N$200,"C0")&gt;0,0,""))))),IF(AND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0,INDEX(posicao_contratual!$Y$2:$Y$200,MATCH($A130,posicao_contratual!$A$2:$A$200,0))=0),0,"")),"")</f>
        <v/>
      </c>
    </row>
    <row r="131" spans="1:15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12"/>
        <v/>
      </c>
      <c r="H131" s="105"/>
      <c r="I131" s="64" t="str">
        <f>IFERROR(IF(OR($A131="",$C131=""),"",IF(OR(($O131)="",($O131)&gt;(MIN(MATCH($C131,{"C0","C1","C2","C3","C4"},0)-1,COUNT(parametros!$F$2:$F$6)-1)),NOT(ISNUMBER(INDEX(parametros!$F$2:$F$6,(MIN(MATCH($C131,{"C0","C1","C2","C3","C4"},0)-1,COUNT(parametros!$F$2:$F$6)-1))+1))),NOT(ISNUMBER(INDEX(parametros!$F$2:$F$6,($O131)+1)))),"",INDEX(parametros!$F$2:$F$6,(MIN(MATCH($C131,{"C0","C1","C2","C3","C4"},0)-1,COUNT(parametros!$F$2:$F$6)-1))+1)/INDEX(parametros!$F$2:$F$6,($O131)+1))),"")</f>
        <v/>
      </c>
      <c r="J131" s="107" t="str">
        <f t="shared" si="13"/>
        <v/>
      </c>
      <c r="K131" s="105"/>
      <c r="L131" s="85" t="str">
        <f t="shared" si="14"/>
        <v/>
      </c>
      <c r="M131" s="483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ITEM_DUPLICADO",IF(AND(ISNUMBER(SEARCH("NOVO",D131)),COUNTIFS($A$2:$A$200,A131,$D$2:$D$200,"*novo*")&gt;1),"ALERTA: NOVO_ITEM_COM_MAIS_DE_UMA_INCLUSAO",IF(OR(C131="",C131="Fora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item.",IF(AND(ISNUMBER(SEARCH("NOVO",D131)),OR(N131="",ISERROR(MATCH(N131,{"C0","C1","C2","C3","C4"},0)))),"ALERTA: BASE_VU_OBRIGATORIA",IF(AND(NOT(ISNUMBER(SEARCH("NOVO",D131))),N131&lt;&gt;""),"ALERTA: BASE_VU_NAO_APLICAVEL",IF(AND(UPPER(H131)="SIM",NOT(ISNUMBER(I131))),"ALERTA: BASE_VU_INVALIDA_OU_POSTERIOR_AO_FATOR_ALVO","OK")))))))))))</f>
        <v/>
      </c>
      <c r="N131" s="485"/>
      <c r="O131" s="487" t="str">
        <f>IFERROR(IF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1,IF(COUNTIFS($A$2:$A$200,$A131,$D$2:$D$200,"*novo*",$N$2:$N$200,"C4")&gt;0,4,IF(COUNTIFS($A$2:$A$200,$A131,$D$2:$D$200,"*novo*",$N$2:$N$200,"C3")&gt;0,3,IF(COUNTIFS($A$2:$A$200,$A131,$D$2:$D$200,"*novo*",$N$2:$N$200,"C2")&gt;0,2,IF(COUNTIFS($A$2:$A$200,$A131,$D$2:$D$200,"*novo*",$N$2:$N$200,"C1")&gt;0,1,IF(COUNTIFS($A$2:$A$200,$A131,$D$2:$D$200,"*novo*",$N$2:$N$200,"C0")&gt;0,0,""))))),IF(AND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0,INDEX(posicao_contratual!$Y$2:$Y$200,MATCH($A131,posicao_contratual!$A$2:$A$200,0))=0),0,"")),"")</f>
        <v/>
      </c>
    </row>
    <row r="132" spans="1:15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12"/>
        <v/>
      </c>
      <c r="H132" s="105"/>
      <c r="I132" s="64" t="str">
        <f>IFERROR(IF(OR($A132="",$C132=""),"",IF(OR(($O132)="",($O132)&gt;(MIN(MATCH($C132,{"C0","C1","C2","C3","C4"},0)-1,COUNT(parametros!$F$2:$F$6)-1)),NOT(ISNUMBER(INDEX(parametros!$F$2:$F$6,(MIN(MATCH($C132,{"C0","C1","C2","C3","C4"},0)-1,COUNT(parametros!$F$2:$F$6)-1))+1))),NOT(ISNUMBER(INDEX(parametros!$F$2:$F$6,($O132)+1)))),"",INDEX(parametros!$F$2:$F$6,(MIN(MATCH($C132,{"C0","C1","C2","C3","C4"},0)-1,COUNT(parametros!$F$2:$F$6)-1))+1)/INDEX(parametros!$F$2:$F$6,($O132)+1))),"")</f>
        <v/>
      </c>
      <c r="J132" s="107" t="str">
        <f t="shared" si="13"/>
        <v/>
      </c>
      <c r="K132" s="105"/>
      <c r="L132" s="85" t="str">
        <f t="shared" si="14"/>
        <v/>
      </c>
      <c r="M132" s="483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ITEM_DUPLICADO",IF(AND(ISNUMBER(SEARCH("NOVO",D132)),COUNTIFS($A$2:$A$200,A132,$D$2:$D$200,"*novo*")&gt;1),"ALERTA: NOVO_ITEM_COM_MAIS_DE_UMA_INCLUSAO",IF(OR(C132="",C132="Fora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item.",IF(AND(ISNUMBER(SEARCH("NOVO",D132)),OR(N132="",ISERROR(MATCH(N132,{"C0","C1","C2","C3","C4"},0)))),"ALERTA: BASE_VU_OBRIGATORIA",IF(AND(NOT(ISNUMBER(SEARCH("NOVO",D132))),N132&lt;&gt;""),"ALERTA: BASE_VU_NAO_APLICAVEL",IF(AND(UPPER(H132)="SIM",NOT(ISNUMBER(I132))),"ALERTA: BASE_VU_INVALIDA_OU_POSTERIOR_AO_FATOR_ALVO","OK")))))))))))</f>
        <v/>
      </c>
      <c r="N132" s="485"/>
      <c r="O132" s="487" t="str">
        <f>IFERROR(IF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1,IF(COUNTIFS($A$2:$A$200,$A132,$D$2:$D$200,"*novo*",$N$2:$N$200,"C4")&gt;0,4,IF(COUNTIFS($A$2:$A$200,$A132,$D$2:$D$200,"*novo*",$N$2:$N$200,"C3")&gt;0,3,IF(COUNTIFS($A$2:$A$200,$A132,$D$2:$D$200,"*novo*",$N$2:$N$200,"C2")&gt;0,2,IF(COUNTIFS($A$2:$A$200,$A132,$D$2:$D$200,"*novo*",$N$2:$N$200,"C1")&gt;0,1,IF(COUNTIFS($A$2:$A$200,$A132,$D$2:$D$200,"*novo*",$N$2:$N$200,"C0")&gt;0,0,""))))),IF(AND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0,INDEX(posicao_contratual!$Y$2:$Y$200,MATCH($A132,posicao_contratual!$A$2:$A$200,0))=0),0,"")),"")</f>
        <v/>
      </c>
    </row>
    <row r="133" spans="1:15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12"/>
        <v/>
      </c>
      <c r="H133" s="105"/>
      <c r="I133" s="64" t="str">
        <f>IFERROR(IF(OR($A133="",$C133=""),"",IF(OR(($O133)="",($O133)&gt;(MIN(MATCH($C133,{"C0","C1","C2","C3","C4"},0)-1,COUNT(parametros!$F$2:$F$6)-1)),NOT(ISNUMBER(INDEX(parametros!$F$2:$F$6,(MIN(MATCH($C133,{"C0","C1","C2","C3","C4"},0)-1,COUNT(parametros!$F$2:$F$6)-1))+1))),NOT(ISNUMBER(INDEX(parametros!$F$2:$F$6,($O133)+1)))),"",INDEX(parametros!$F$2:$F$6,(MIN(MATCH($C133,{"C0","C1","C2","C3","C4"},0)-1,COUNT(parametros!$F$2:$F$6)-1))+1)/INDEX(parametros!$F$2:$F$6,($O133)+1))),"")</f>
        <v/>
      </c>
      <c r="J133" s="107" t="str">
        <f t="shared" si="13"/>
        <v/>
      </c>
      <c r="K133" s="105"/>
      <c r="L133" s="85" t="str">
        <f t="shared" si="14"/>
        <v/>
      </c>
      <c r="M133" s="483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ITEM_DUPLICADO",IF(AND(ISNUMBER(SEARCH("NOVO",D133)),COUNTIFS($A$2:$A$200,A133,$D$2:$D$200,"*novo*")&gt;1),"ALERTA: NOVO_ITEM_COM_MAIS_DE_UMA_INCLUSAO",IF(OR(C133="",C133="Fora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item.",IF(AND(ISNUMBER(SEARCH("NOVO",D133)),OR(N133="",ISERROR(MATCH(N133,{"C0","C1","C2","C3","C4"},0)))),"ALERTA: BASE_VU_OBRIGATORIA",IF(AND(NOT(ISNUMBER(SEARCH("NOVO",D133))),N133&lt;&gt;""),"ALERTA: BASE_VU_NAO_APLICAVEL",IF(AND(UPPER(H133)="SIM",NOT(ISNUMBER(I133))),"ALERTA: BASE_VU_INVALIDA_OU_POSTERIOR_AO_FATOR_ALVO","OK")))))))))))</f>
        <v/>
      </c>
      <c r="N133" s="485"/>
      <c r="O133" s="487" t="str">
        <f>IFERROR(IF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1,IF(COUNTIFS($A$2:$A$200,$A133,$D$2:$D$200,"*novo*",$N$2:$N$200,"C4")&gt;0,4,IF(COUNTIFS($A$2:$A$200,$A133,$D$2:$D$200,"*novo*",$N$2:$N$200,"C3")&gt;0,3,IF(COUNTIFS($A$2:$A$200,$A133,$D$2:$D$200,"*novo*",$N$2:$N$200,"C2")&gt;0,2,IF(COUNTIFS($A$2:$A$200,$A133,$D$2:$D$200,"*novo*",$N$2:$N$200,"C1")&gt;0,1,IF(COUNTIFS($A$2:$A$200,$A133,$D$2:$D$200,"*novo*",$N$2:$N$200,"C0")&gt;0,0,""))))),IF(AND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0,INDEX(posicao_contratual!$Y$2:$Y$200,MATCH($A133,posicao_contratual!$A$2:$A$200,0))=0),0,"")),"")</f>
        <v/>
      </c>
    </row>
    <row r="134" spans="1:15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12"/>
        <v/>
      </c>
      <c r="H134" s="105"/>
      <c r="I134" s="64" t="str">
        <f>IFERROR(IF(OR($A134="",$C134=""),"",IF(OR(($O134)="",($O134)&gt;(MIN(MATCH($C134,{"C0","C1","C2","C3","C4"},0)-1,COUNT(parametros!$F$2:$F$6)-1)),NOT(ISNUMBER(INDEX(parametros!$F$2:$F$6,(MIN(MATCH($C134,{"C0","C1","C2","C3","C4"},0)-1,COUNT(parametros!$F$2:$F$6)-1))+1))),NOT(ISNUMBER(INDEX(parametros!$F$2:$F$6,($O134)+1)))),"",INDEX(parametros!$F$2:$F$6,(MIN(MATCH($C134,{"C0","C1","C2","C3","C4"},0)-1,COUNT(parametros!$F$2:$F$6)-1))+1)/INDEX(parametros!$F$2:$F$6,($O134)+1))),"")</f>
        <v/>
      </c>
      <c r="J134" s="107" t="str">
        <f t="shared" si="13"/>
        <v/>
      </c>
      <c r="K134" s="105"/>
      <c r="L134" s="85" t="str">
        <f t="shared" si="14"/>
        <v/>
      </c>
      <c r="M134" s="483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ITEM_DUPLICADO",IF(AND(ISNUMBER(SEARCH("NOVO",D134)),COUNTIFS($A$2:$A$200,A134,$D$2:$D$200,"*novo*")&gt;1),"ALERTA: NOVO_ITEM_COM_MAIS_DE_UMA_INCLUSAO",IF(OR(C134="",C134="Fora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item.",IF(AND(ISNUMBER(SEARCH("NOVO",D134)),OR(N134="",ISERROR(MATCH(N134,{"C0","C1","C2","C3","C4"},0)))),"ALERTA: BASE_VU_OBRIGATORIA",IF(AND(NOT(ISNUMBER(SEARCH("NOVO",D134))),N134&lt;&gt;""),"ALERTA: BASE_VU_NAO_APLICAVEL",IF(AND(UPPER(H134)="SIM",NOT(ISNUMBER(I134))),"ALERTA: BASE_VU_INVALIDA_OU_POSTERIOR_AO_FATOR_ALVO","OK")))))))))))</f>
        <v/>
      </c>
      <c r="N134" s="485"/>
      <c r="O134" s="487" t="str">
        <f>IFERROR(IF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1,IF(COUNTIFS($A$2:$A$200,$A134,$D$2:$D$200,"*novo*",$N$2:$N$200,"C4")&gt;0,4,IF(COUNTIFS($A$2:$A$200,$A134,$D$2:$D$200,"*novo*",$N$2:$N$200,"C3")&gt;0,3,IF(COUNTIFS($A$2:$A$200,$A134,$D$2:$D$200,"*novo*",$N$2:$N$200,"C2")&gt;0,2,IF(COUNTIFS($A$2:$A$200,$A134,$D$2:$D$200,"*novo*",$N$2:$N$200,"C1")&gt;0,1,IF(COUNTIFS($A$2:$A$200,$A134,$D$2:$D$200,"*novo*",$N$2:$N$200,"C0")&gt;0,0,""))))),IF(AND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0,INDEX(posicao_contratual!$Y$2:$Y$200,MATCH($A134,posicao_contratual!$A$2:$A$200,0))=0),0,"")),"")</f>
        <v/>
      </c>
    </row>
    <row r="135" spans="1:15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12"/>
        <v/>
      </c>
      <c r="H135" s="105"/>
      <c r="I135" s="64" t="str">
        <f>IFERROR(IF(OR($A135="",$C135=""),"",IF(OR(($O135)="",($O135)&gt;(MIN(MATCH($C135,{"C0","C1","C2","C3","C4"},0)-1,COUNT(parametros!$F$2:$F$6)-1)),NOT(ISNUMBER(INDEX(parametros!$F$2:$F$6,(MIN(MATCH($C135,{"C0","C1","C2","C3","C4"},0)-1,COUNT(parametros!$F$2:$F$6)-1))+1))),NOT(ISNUMBER(INDEX(parametros!$F$2:$F$6,($O135)+1)))),"",INDEX(parametros!$F$2:$F$6,(MIN(MATCH($C135,{"C0","C1","C2","C3","C4"},0)-1,COUNT(parametros!$F$2:$F$6)-1))+1)/INDEX(parametros!$F$2:$F$6,($O135)+1))),"")</f>
        <v/>
      </c>
      <c r="J135" s="107" t="str">
        <f t="shared" si="13"/>
        <v/>
      </c>
      <c r="K135" s="105"/>
      <c r="L135" s="85" t="str">
        <f t="shared" si="14"/>
        <v/>
      </c>
      <c r="M135" s="483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ITEM_DUPLICADO",IF(AND(ISNUMBER(SEARCH("NOVO",D135)),COUNTIFS($A$2:$A$200,A135,$D$2:$D$200,"*novo*")&gt;1),"ALERTA: NOVO_ITEM_COM_MAIS_DE_UMA_INCLUSAO",IF(OR(C135="",C135="Fora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item.",IF(AND(ISNUMBER(SEARCH("NOVO",D135)),OR(N135="",ISERROR(MATCH(N135,{"C0","C1","C2","C3","C4"},0)))),"ALERTA: BASE_VU_OBRIGATORIA",IF(AND(NOT(ISNUMBER(SEARCH("NOVO",D135))),N135&lt;&gt;""),"ALERTA: BASE_VU_NAO_APLICAVEL",IF(AND(UPPER(H135)="SIM",NOT(ISNUMBER(I135))),"ALERTA: BASE_VU_INVALIDA_OU_POSTERIOR_AO_FATOR_ALVO","OK")))))))))))</f>
        <v/>
      </c>
      <c r="N135" s="485"/>
      <c r="O135" s="487" t="str">
        <f>IFERROR(IF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1,IF(COUNTIFS($A$2:$A$200,$A135,$D$2:$D$200,"*novo*",$N$2:$N$200,"C4")&gt;0,4,IF(COUNTIFS($A$2:$A$200,$A135,$D$2:$D$200,"*novo*",$N$2:$N$200,"C3")&gt;0,3,IF(COUNTIFS($A$2:$A$200,$A135,$D$2:$D$200,"*novo*",$N$2:$N$200,"C2")&gt;0,2,IF(COUNTIFS($A$2:$A$200,$A135,$D$2:$D$200,"*novo*",$N$2:$N$200,"C1")&gt;0,1,IF(COUNTIFS($A$2:$A$200,$A135,$D$2:$D$200,"*novo*",$N$2:$N$200,"C0")&gt;0,0,""))))),IF(AND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0,INDEX(posicao_contratual!$Y$2:$Y$200,MATCH($A135,posicao_contratual!$A$2:$A$200,0))=0),0,"")),"")</f>
        <v/>
      </c>
    </row>
    <row r="136" spans="1:15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12"/>
        <v/>
      </c>
      <c r="H136" s="105"/>
      <c r="I136" s="64" t="str">
        <f>IFERROR(IF(OR($A136="",$C136=""),"",IF(OR(($O136)="",($O136)&gt;(MIN(MATCH($C136,{"C0","C1","C2","C3","C4"},0)-1,COUNT(parametros!$F$2:$F$6)-1)),NOT(ISNUMBER(INDEX(parametros!$F$2:$F$6,(MIN(MATCH($C136,{"C0","C1","C2","C3","C4"},0)-1,COUNT(parametros!$F$2:$F$6)-1))+1))),NOT(ISNUMBER(INDEX(parametros!$F$2:$F$6,($O136)+1)))),"",INDEX(parametros!$F$2:$F$6,(MIN(MATCH($C136,{"C0","C1","C2","C3","C4"},0)-1,COUNT(parametros!$F$2:$F$6)-1))+1)/INDEX(parametros!$F$2:$F$6,($O136)+1))),"")</f>
        <v/>
      </c>
      <c r="J136" s="107" t="str">
        <f t="shared" si="13"/>
        <v/>
      </c>
      <c r="K136" s="105"/>
      <c r="L136" s="85" t="str">
        <f t="shared" si="14"/>
        <v/>
      </c>
      <c r="M136" s="483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ITEM_DUPLICADO",IF(AND(ISNUMBER(SEARCH("NOVO",D136)),COUNTIFS($A$2:$A$200,A136,$D$2:$D$200,"*novo*")&gt;1),"ALERTA: NOVO_ITEM_COM_MAIS_DE_UMA_INCLUSAO",IF(OR(C136="",C136="Fora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item.",IF(AND(ISNUMBER(SEARCH("NOVO",D136)),OR(N136="",ISERROR(MATCH(N136,{"C0","C1","C2","C3","C4"},0)))),"ALERTA: BASE_VU_OBRIGATORIA",IF(AND(NOT(ISNUMBER(SEARCH("NOVO",D136))),N136&lt;&gt;""),"ALERTA: BASE_VU_NAO_APLICAVEL",IF(AND(UPPER(H136)="SIM",NOT(ISNUMBER(I136))),"ALERTA: BASE_VU_INVALIDA_OU_POSTERIOR_AO_FATOR_ALVO","OK")))))))))))</f>
        <v/>
      </c>
      <c r="N136" s="485"/>
      <c r="O136" s="487" t="str">
        <f>IFERROR(IF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1,IF(COUNTIFS($A$2:$A$200,$A136,$D$2:$D$200,"*novo*",$N$2:$N$200,"C4")&gt;0,4,IF(COUNTIFS($A$2:$A$200,$A136,$D$2:$D$200,"*novo*",$N$2:$N$200,"C3")&gt;0,3,IF(COUNTIFS($A$2:$A$200,$A136,$D$2:$D$200,"*novo*",$N$2:$N$200,"C2")&gt;0,2,IF(COUNTIFS($A$2:$A$200,$A136,$D$2:$D$200,"*novo*",$N$2:$N$200,"C1")&gt;0,1,IF(COUNTIFS($A$2:$A$200,$A136,$D$2:$D$200,"*novo*",$N$2:$N$200,"C0")&gt;0,0,""))))),IF(AND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0,INDEX(posicao_contratual!$Y$2:$Y$200,MATCH($A136,posicao_contratual!$A$2:$A$200,0))=0),0,"")),"")</f>
        <v/>
      </c>
    </row>
    <row r="137" spans="1:15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12"/>
        <v/>
      </c>
      <c r="H137" s="105"/>
      <c r="I137" s="64" t="str">
        <f>IFERROR(IF(OR($A137="",$C137=""),"",IF(OR(($O137)="",($O137)&gt;(MIN(MATCH($C137,{"C0","C1","C2","C3","C4"},0)-1,COUNT(parametros!$F$2:$F$6)-1)),NOT(ISNUMBER(INDEX(parametros!$F$2:$F$6,(MIN(MATCH($C137,{"C0","C1","C2","C3","C4"},0)-1,COUNT(parametros!$F$2:$F$6)-1))+1))),NOT(ISNUMBER(INDEX(parametros!$F$2:$F$6,($O137)+1)))),"",INDEX(parametros!$F$2:$F$6,(MIN(MATCH($C137,{"C0","C1","C2","C3","C4"},0)-1,COUNT(parametros!$F$2:$F$6)-1))+1)/INDEX(parametros!$F$2:$F$6,($O137)+1))),"")</f>
        <v/>
      </c>
      <c r="J137" s="107" t="str">
        <f t="shared" si="13"/>
        <v/>
      </c>
      <c r="K137" s="105"/>
      <c r="L137" s="85" t="str">
        <f t="shared" si="14"/>
        <v/>
      </c>
      <c r="M137" s="483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ITEM_DUPLICADO",IF(AND(ISNUMBER(SEARCH("NOVO",D137)),COUNTIFS($A$2:$A$200,A137,$D$2:$D$200,"*novo*")&gt;1),"ALERTA: NOVO_ITEM_COM_MAIS_DE_UMA_INCLUSAO",IF(OR(C137="",C137="Fora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item.",IF(AND(ISNUMBER(SEARCH("NOVO",D137)),OR(N137="",ISERROR(MATCH(N137,{"C0","C1","C2","C3","C4"},0)))),"ALERTA: BASE_VU_OBRIGATORIA",IF(AND(NOT(ISNUMBER(SEARCH("NOVO",D137))),N137&lt;&gt;""),"ALERTA: BASE_VU_NAO_APLICAVEL",IF(AND(UPPER(H137)="SIM",NOT(ISNUMBER(I137))),"ALERTA: BASE_VU_INVALIDA_OU_POSTERIOR_AO_FATOR_ALVO","OK")))))))))))</f>
        <v/>
      </c>
      <c r="N137" s="485"/>
      <c r="O137" s="487" t="str">
        <f>IFERROR(IF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1,IF(COUNTIFS($A$2:$A$200,$A137,$D$2:$D$200,"*novo*",$N$2:$N$200,"C4")&gt;0,4,IF(COUNTIFS($A$2:$A$200,$A137,$D$2:$D$200,"*novo*",$N$2:$N$200,"C3")&gt;0,3,IF(COUNTIFS($A$2:$A$200,$A137,$D$2:$D$200,"*novo*",$N$2:$N$200,"C2")&gt;0,2,IF(COUNTIFS($A$2:$A$200,$A137,$D$2:$D$200,"*novo*",$N$2:$N$200,"C1")&gt;0,1,IF(COUNTIFS($A$2:$A$200,$A137,$D$2:$D$200,"*novo*",$N$2:$N$200,"C0")&gt;0,0,""))))),IF(AND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0,INDEX(posicao_contratual!$Y$2:$Y$200,MATCH($A137,posicao_contratual!$A$2:$A$200,0))=0),0,"")),"")</f>
        <v/>
      </c>
    </row>
    <row r="138" spans="1:15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12"/>
        <v/>
      </c>
      <c r="H138" s="105"/>
      <c r="I138" s="64" t="str">
        <f>IFERROR(IF(OR($A138="",$C138=""),"",IF(OR(($O138)="",($O138)&gt;(MIN(MATCH($C138,{"C0","C1","C2","C3","C4"},0)-1,COUNT(parametros!$F$2:$F$6)-1)),NOT(ISNUMBER(INDEX(parametros!$F$2:$F$6,(MIN(MATCH($C138,{"C0","C1","C2","C3","C4"},0)-1,COUNT(parametros!$F$2:$F$6)-1))+1))),NOT(ISNUMBER(INDEX(parametros!$F$2:$F$6,($O138)+1)))),"",INDEX(parametros!$F$2:$F$6,(MIN(MATCH($C138,{"C0","C1","C2","C3","C4"},0)-1,COUNT(parametros!$F$2:$F$6)-1))+1)/INDEX(parametros!$F$2:$F$6,($O138)+1))),"")</f>
        <v/>
      </c>
      <c r="J138" s="107" t="str">
        <f t="shared" si="13"/>
        <v/>
      </c>
      <c r="K138" s="105"/>
      <c r="L138" s="85" t="str">
        <f t="shared" si="14"/>
        <v/>
      </c>
      <c r="M138" s="483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ITEM_DUPLICADO",IF(AND(ISNUMBER(SEARCH("NOVO",D138)),COUNTIFS($A$2:$A$200,A138,$D$2:$D$200,"*novo*")&gt;1),"ALERTA: NOVO_ITEM_COM_MAIS_DE_UMA_INCLUSAO",IF(OR(C138="",C138="Fora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item.",IF(AND(ISNUMBER(SEARCH("NOVO",D138)),OR(N138="",ISERROR(MATCH(N138,{"C0","C1","C2","C3","C4"},0)))),"ALERTA: BASE_VU_OBRIGATORIA",IF(AND(NOT(ISNUMBER(SEARCH("NOVO",D138))),N138&lt;&gt;""),"ALERTA: BASE_VU_NAO_APLICAVEL",IF(AND(UPPER(H138)="SIM",NOT(ISNUMBER(I138))),"ALERTA: BASE_VU_INVALIDA_OU_POSTERIOR_AO_FATOR_ALVO","OK")))))))))))</f>
        <v/>
      </c>
      <c r="N138" s="485"/>
      <c r="O138" s="487" t="str">
        <f>IFERROR(IF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1,IF(COUNTIFS($A$2:$A$200,$A138,$D$2:$D$200,"*novo*",$N$2:$N$200,"C4")&gt;0,4,IF(COUNTIFS($A$2:$A$200,$A138,$D$2:$D$200,"*novo*",$N$2:$N$200,"C3")&gt;0,3,IF(COUNTIFS($A$2:$A$200,$A138,$D$2:$D$200,"*novo*",$N$2:$N$200,"C2")&gt;0,2,IF(COUNTIFS($A$2:$A$200,$A138,$D$2:$D$200,"*novo*",$N$2:$N$200,"C1")&gt;0,1,IF(COUNTIFS($A$2:$A$200,$A138,$D$2:$D$200,"*novo*",$N$2:$N$200,"C0")&gt;0,0,""))))),IF(AND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0,INDEX(posicao_contratual!$Y$2:$Y$200,MATCH($A138,posicao_contratual!$A$2:$A$200,0))=0),0,"")),"")</f>
        <v/>
      </c>
    </row>
    <row r="139" spans="1:15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12"/>
        <v/>
      </c>
      <c r="H139" s="105"/>
      <c r="I139" s="64" t="str">
        <f>IFERROR(IF(OR($A139="",$C139=""),"",IF(OR(($O139)="",($O139)&gt;(MIN(MATCH($C139,{"C0","C1","C2","C3","C4"},0)-1,COUNT(parametros!$F$2:$F$6)-1)),NOT(ISNUMBER(INDEX(parametros!$F$2:$F$6,(MIN(MATCH($C139,{"C0","C1","C2","C3","C4"},0)-1,COUNT(parametros!$F$2:$F$6)-1))+1))),NOT(ISNUMBER(INDEX(parametros!$F$2:$F$6,($O139)+1)))),"",INDEX(parametros!$F$2:$F$6,(MIN(MATCH($C139,{"C0","C1","C2","C3","C4"},0)-1,COUNT(parametros!$F$2:$F$6)-1))+1)/INDEX(parametros!$F$2:$F$6,($O139)+1))),"")</f>
        <v/>
      </c>
      <c r="J139" s="107" t="str">
        <f t="shared" si="13"/>
        <v/>
      </c>
      <c r="K139" s="105"/>
      <c r="L139" s="85" t="str">
        <f t="shared" si="14"/>
        <v/>
      </c>
      <c r="M139" s="483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ITEM_DUPLICADO",IF(AND(ISNUMBER(SEARCH("NOVO",D139)),COUNTIFS($A$2:$A$200,A139,$D$2:$D$200,"*novo*")&gt;1),"ALERTA: NOVO_ITEM_COM_MAIS_DE_UMA_INCLUSAO",IF(OR(C139="",C139="Fora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item.",IF(AND(ISNUMBER(SEARCH("NOVO",D139)),OR(N139="",ISERROR(MATCH(N139,{"C0","C1","C2","C3","C4"},0)))),"ALERTA: BASE_VU_OBRIGATORIA",IF(AND(NOT(ISNUMBER(SEARCH("NOVO",D139))),N139&lt;&gt;""),"ALERTA: BASE_VU_NAO_APLICAVEL",IF(AND(UPPER(H139)="SIM",NOT(ISNUMBER(I139))),"ALERTA: BASE_VU_INVALIDA_OU_POSTERIOR_AO_FATOR_ALVO","OK")))))))))))</f>
        <v/>
      </c>
      <c r="N139" s="485"/>
      <c r="O139" s="487" t="str">
        <f>IFERROR(IF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1,IF(COUNTIFS($A$2:$A$200,$A139,$D$2:$D$200,"*novo*",$N$2:$N$200,"C4")&gt;0,4,IF(COUNTIFS($A$2:$A$200,$A139,$D$2:$D$200,"*novo*",$N$2:$N$200,"C3")&gt;0,3,IF(COUNTIFS($A$2:$A$200,$A139,$D$2:$D$200,"*novo*",$N$2:$N$200,"C2")&gt;0,2,IF(COUNTIFS($A$2:$A$200,$A139,$D$2:$D$200,"*novo*",$N$2:$N$200,"C1")&gt;0,1,IF(COUNTIFS($A$2:$A$200,$A139,$D$2:$D$200,"*novo*",$N$2:$N$200,"C0")&gt;0,0,""))))),IF(AND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0,INDEX(posicao_contratual!$Y$2:$Y$200,MATCH($A139,posicao_contratual!$A$2:$A$200,0))=0),0,"")),"")</f>
        <v/>
      </c>
    </row>
    <row r="140" spans="1:15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12"/>
        <v/>
      </c>
      <c r="H140" s="105"/>
      <c r="I140" s="64" t="str">
        <f>IFERROR(IF(OR($A140="",$C140=""),"",IF(OR(($O140)="",($O140)&gt;(MIN(MATCH($C140,{"C0","C1","C2","C3","C4"},0)-1,COUNT(parametros!$F$2:$F$6)-1)),NOT(ISNUMBER(INDEX(parametros!$F$2:$F$6,(MIN(MATCH($C140,{"C0","C1","C2","C3","C4"},0)-1,COUNT(parametros!$F$2:$F$6)-1))+1))),NOT(ISNUMBER(INDEX(parametros!$F$2:$F$6,($O140)+1)))),"",INDEX(parametros!$F$2:$F$6,(MIN(MATCH($C140,{"C0","C1","C2","C3","C4"},0)-1,COUNT(parametros!$F$2:$F$6)-1))+1)/INDEX(parametros!$F$2:$F$6,($O140)+1))),"")</f>
        <v/>
      </c>
      <c r="J140" s="107" t="str">
        <f t="shared" si="13"/>
        <v/>
      </c>
      <c r="K140" s="105"/>
      <c r="L140" s="85" t="str">
        <f t="shared" si="14"/>
        <v/>
      </c>
      <c r="M140" s="483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ITEM_DUPLICADO",IF(AND(ISNUMBER(SEARCH("NOVO",D140)),COUNTIFS($A$2:$A$200,A140,$D$2:$D$200,"*novo*")&gt;1),"ALERTA: NOVO_ITEM_COM_MAIS_DE_UMA_INCLUSAO",IF(OR(C140="",C140="Fora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item.",IF(AND(ISNUMBER(SEARCH("NOVO",D140)),OR(N140="",ISERROR(MATCH(N140,{"C0","C1","C2","C3","C4"},0)))),"ALERTA: BASE_VU_OBRIGATORIA",IF(AND(NOT(ISNUMBER(SEARCH("NOVO",D140))),N140&lt;&gt;""),"ALERTA: BASE_VU_NAO_APLICAVEL",IF(AND(UPPER(H140)="SIM",NOT(ISNUMBER(I140))),"ALERTA: BASE_VU_INVALIDA_OU_POSTERIOR_AO_FATOR_ALVO","OK")))))))))))</f>
        <v/>
      </c>
      <c r="N140" s="485"/>
      <c r="O140" s="487" t="str">
        <f>IFERROR(IF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1,IF(COUNTIFS($A$2:$A$200,$A140,$D$2:$D$200,"*novo*",$N$2:$N$200,"C4")&gt;0,4,IF(COUNTIFS($A$2:$A$200,$A140,$D$2:$D$200,"*novo*",$N$2:$N$200,"C3")&gt;0,3,IF(COUNTIFS($A$2:$A$200,$A140,$D$2:$D$200,"*novo*",$N$2:$N$200,"C2")&gt;0,2,IF(COUNTIFS($A$2:$A$200,$A140,$D$2:$D$200,"*novo*",$N$2:$N$200,"C1")&gt;0,1,IF(COUNTIFS($A$2:$A$200,$A140,$D$2:$D$200,"*novo*",$N$2:$N$200,"C0")&gt;0,0,""))))),IF(AND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0,INDEX(posicao_contratual!$Y$2:$Y$200,MATCH($A140,posicao_contratual!$A$2:$A$200,0))=0),0,"")),"")</f>
        <v/>
      </c>
    </row>
    <row r="141" spans="1:15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12"/>
        <v/>
      </c>
      <c r="H141" s="105"/>
      <c r="I141" s="64" t="str">
        <f>IFERROR(IF(OR($A141="",$C141=""),"",IF(OR(($O141)="",($O141)&gt;(MIN(MATCH($C141,{"C0","C1","C2","C3","C4"},0)-1,COUNT(parametros!$F$2:$F$6)-1)),NOT(ISNUMBER(INDEX(parametros!$F$2:$F$6,(MIN(MATCH($C141,{"C0","C1","C2","C3","C4"},0)-1,COUNT(parametros!$F$2:$F$6)-1))+1))),NOT(ISNUMBER(INDEX(parametros!$F$2:$F$6,($O141)+1)))),"",INDEX(parametros!$F$2:$F$6,(MIN(MATCH($C141,{"C0","C1","C2","C3","C4"},0)-1,COUNT(parametros!$F$2:$F$6)-1))+1)/INDEX(parametros!$F$2:$F$6,($O141)+1))),"")</f>
        <v/>
      </c>
      <c r="J141" s="107" t="str">
        <f t="shared" si="13"/>
        <v/>
      </c>
      <c r="K141" s="105"/>
      <c r="L141" s="85" t="str">
        <f t="shared" si="14"/>
        <v/>
      </c>
      <c r="M141" s="483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ITEM_DUPLICADO",IF(AND(ISNUMBER(SEARCH("NOVO",D141)),COUNTIFS($A$2:$A$200,A141,$D$2:$D$200,"*novo*")&gt;1),"ALERTA: NOVO_ITEM_COM_MAIS_DE_UMA_INCLUSAO",IF(OR(C141="",C141="Fora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item.",IF(AND(ISNUMBER(SEARCH("NOVO",D141)),OR(N141="",ISERROR(MATCH(N141,{"C0","C1","C2","C3","C4"},0)))),"ALERTA: BASE_VU_OBRIGATORIA",IF(AND(NOT(ISNUMBER(SEARCH("NOVO",D141))),N141&lt;&gt;""),"ALERTA: BASE_VU_NAO_APLICAVEL",IF(AND(UPPER(H141)="SIM",NOT(ISNUMBER(I141))),"ALERTA: BASE_VU_INVALIDA_OU_POSTERIOR_AO_FATOR_ALVO","OK")))))))))))</f>
        <v/>
      </c>
      <c r="N141" s="485"/>
      <c r="O141" s="487" t="str">
        <f>IFERROR(IF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1,IF(COUNTIFS($A$2:$A$200,$A141,$D$2:$D$200,"*novo*",$N$2:$N$200,"C4")&gt;0,4,IF(COUNTIFS($A$2:$A$200,$A141,$D$2:$D$200,"*novo*",$N$2:$N$200,"C3")&gt;0,3,IF(COUNTIFS($A$2:$A$200,$A141,$D$2:$D$200,"*novo*",$N$2:$N$200,"C2")&gt;0,2,IF(COUNTIFS($A$2:$A$200,$A141,$D$2:$D$200,"*novo*",$N$2:$N$200,"C1")&gt;0,1,IF(COUNTIFS($A$2:$A$200,$A141,$D$2:$D$200,"*novo*",$N$2:$N$200,"C0")&gt;0,0,""))))),IF(AND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0,INDEX(posicao_contratual!$Y$2:$Y$200,MATCH($A141,posicao_contratual!$A$2:$A$200,0))=0),0,"")),"")</f>
        <v/>
      </c>
    </row>
    <row r="142" spans="1:15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12"/>
        <v/>
      </c>
      <c r="H142" s="105"/>
      <c r="I142" s="64" t="str">
        <f>IFERROR(IF(OR($A142="",$C142=""),"",IF(OR(($O142)="",($O142)&gt;(MIN(MATCH($C142,{"C0","C1","C2","C3","C4"},0)-1,COUNT(parametros!$F$2:$F$6)-1)),NOT(ISNUMBER(INDEX(parametros!$F$2:$F$6,(MIN(MATCH($C142,{"C0","C1","C2","C3","C4"},0)-1,COUNT(parametros!$F$2:$F$6)-1))+1))),NOT(ISNUMBER(INDEX(parametros!$F$2:$F$6,($O142)+1)))),"",INDEX(parametros!$F$2:$F$6,(MIN(MATCH($C142,{"C0","C1","C2","C3","C4"},0)-1,COUNT(parametros!$F$2:$F$6)-1))+1)/INDEX(parametros!$F$2:$F$6,($O142)+1))),"")</f>
        <v/>
      </c>
      <c r="J142" s="107" t="str">
        <f t="shared" si="13"/>
        <v/>
      </c>
      <c r="K142" s="105"/>
      <c r="L142" s="85" t="str">
        <f t="shared" si="14"/>
        <v/>
      </c>
      <c r="M142" s="483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ITEM_DUPLICADO",IF(AND(ISNUMBER(SEARCH("NOVO",D142)),COUNTIFS($A$2:$A$200,A142,$D$2:$D$200,"*novo*")&gt;1),"ALERTA: NOVO_ITEM_COM_MAIS_DE_UMA_INCLUSAO",IF(OR(C142="",C142="Fora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item.",IF(AND(ISNUMBER(SEARCH("NOVO",D142)),OR(N142="",ISERROR(MATCH(N142,{"C0","C1","C2","C3","C4"},0)))),"ALERTA: BASE_VU_OBRIGATORIA",IF(AND(NOT(ISNUMBER(SEARCH("NOVO",D142))),N142&lt;&gt;""),"ALERTA: BASE_VU_NAO_APLICAVEL",IF(AND(UPPER(H142)="SIM",NOT(ISNUMBER(I142))),"ALERTA: BASE_VU_INVALIDA_OU_POSTERIOR_AO_FATOR_ALVO","OK")))))))))))</f>
        <v/>
      </c>
      <c r="N142" s="485"/>
      <c r="O142" s="487" t="str">
        <f>IFERROR(IF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1,IF(COUNTIFS($A$2:$A$200,$A142,$D$2:$D$200,"*novo*",$N$2:$N$200,"C4")&gt;0,4,IF(COUNTIFS($A$2:$A$200,$A142,$D$2:$D$200,"*novo*",$N$2:$N$200,"C3")&gt;0,3,IF(COUNTIFS($A$2:$A$200,$A142,$D$2:$D$200,"*novo*",$N$2:$N$200,"C2")&gt;0,2,IF(COUNTIFS($A$2:$A$200,$A142,$D$2:$D$200,"*novo*",$N$2:$N$200,"C1")&gt;0,1,IF(COUNTIFS($A$2:$A$200,$A142,$D$2:$D$200,"*novo*",$N$2:$N$200,"C0")&gt;0,0,""))))),IF(AND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0,INDEX(posicao_contratual!$Y$2:$Y$200,MATCH($A142,posicao_contratual!$A$2:$A$200,0))=0),0,"")),"")</f>
        <v/>
      </c>
    </row>
    <row r="143" spans="1:15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12"/>
        <v/>
      </c>
      <c r="H143" s="105"/>
      <c r="I143" s="64" t="str">
        <f>IFERROR(IF(OR($A143="",$C143=""),"",IF(OR(($O143)="",($O143)&gt;(MIN(MATCH($C143,{"C0","C1","C2","C3","C4"},0)-1,COUNT(parametros!$F$2:$F$6)-1)),NOT(ISNUMBER(INDEX(parametros!$F$2:$F$6,(MIN(MATCH($C143,{"C0","C1","C2","C3","C4"},0)-1,COUNT(parametros!$F$2:$F$6)-1))+1))),NOT(ISNUMBER(INDEX(parametros!$F$2:$F$6,($O143)+1)))),"",INDEX(parametros!$F$2:$F$6,(MIN(MATCH($C143,{"C0","C1","C2","C3","C4"},0)-1,COUNT(parametros!$F$2:$F$6)-1))+1)/INDEX(parametros!$F$2:$F$6,($O143)+1))),"")</f>
        <v/>
      </c>
      <c r="J143" s="107" t="str">
        <f t="shared" si="13"/>
        <v/>
      </c>
      <c r="K143" s="105"/>
      <c r="L143" s="85" t="str">
        <f t="shared" si="14"/>
        <v/>
      </c>
      <c r="M143" s="483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ITEM_DUPLICADO",IF(AND(ISNUMBER(SEARCH("NOVO",D143)),COUNTIFS($A$2:$A$200,A143,$D$2:$D$200,"*novo*")&gt;1),"ALERTA: NOVO_ITEM_COM_MAIS_DE_UMA_INCLUSAO",IF(OR(C143="",C143="Fora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item.",IF(AND(ISNUMBER(SEARCH("NOVO",D143)),OR(N143="",ISERROR(MATCH(N143,{"C0","C1","C2","C3","C4"},0)))),"ALERTA: BASE_VU_OBRIGATORIA",IF(AND(NOT(ISNUMBER(SEARCH("NOVO",D143))),N143&lt;&gt;""),"ALERTA: BASE_VU_NAO_APLICAVEL",IF(AND(UPPER(H143)="SIM",NOT(ISNUMBER(I143))),"ALERTA: BASE_VU_INVALIDA_OU_POSTERIOR_AO_FATOR_ALVO","OK")))))))))))</f>
        <v/>
      </c>
      <c r="N143" s="485"/>
      <c r="O143" s="487" t="str">
        <f>IFERROR(IF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1,IF(COUNTIFS($A$2:$A$200,$A143,$D$2:$D$200,"*novo*",$N$2:$N$200,"C4")&gt;0,4,IF(COUNTIFS($A$2:$A$200,$A143,$D$2:$D$200,"*novo*",$N$2:$N$200,"C3")&gt;0,3,IF(COUNTIFS($A$2:$A$200,$A143,$D$2:$D$200,"*novo*",$N$2:$N$200,"C2")&gt;0,2,IF(COUNTIFS($A$2:$A$200,$A143,$D$2:$D$200,"*novo*",$N$2:$N$200,"C1")&gt;0,1,IF(COUNTIFS($A$2:$A$200,$A143,$D$2:$D$200,"*novo*",$N$2:$N$200,"C0")&gt;0,0,""))))),IF(AND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0,INDEX(posicao_contratual!$Y$2:$Y$200,MATCH($A143,posicao_contratual!$A$2:$A$200,0))=0),0,"")),"")</f>
        <v/>
      </c>
    </row>
    <row r="144" spans="1:15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12"/>
        <v/>
      </c>
      <c r="H144" s="105"/>
      <c r="I144" s="64" t="str">
        <f>IFERROR(IF(OR($A144="",$C144=""),"",IF(OR(($O144)="",($O144)&gt;(MIN(MATCH($C144,{"C0","C1","C2","C3","C4"},0)-1,COUNT(parametros!$F$2:$F$6)-1)),NOT(ISNUMBER(INDEX(parametros!$F$2:$F$6,(MIN(MATCH($C144,{"C0","C1","C2","C3","C4"},0)-1,COUNT(parametros!$F$2:$F$6)-1))+1))),NOT(ISNUMBER(INDEX(parametros!$F$2:$F$6,($O144)+1)))),"",INDEX(parametros!$F$2:$F$6,(MIN(MATCH($C144,{"C0","C1","C2","C3","C4"},0)-1,COUNT(parametros!$F$2:$F$6)-1))+1)/INDEX(parametros!$F$2:$F$6,($O144)+1))),"")</f>
        <v/>
      </c>
      <c r="J144" s="107" t="str">
        <f t="shared" si="13"/>
        <v/>
      </c>
      <c r="K144" s="105"/>
      <c r="L144" s="85" t="str">
        <f t="shared" si="14"/>
        <v/>
      </c>
      <c r="M144" s="483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ITEM_DUPLICADO",IF(AND(ISNUMBER(SEARCH("NOVO",D144)),COUNTIFS($A$2:$A$200,A144,$D$2:$D$200,"*novo*")&gt;1),"ALERTA: NOVO_ITEM_COM_MAIS_DE_UMA_INCLUSAO",IF(OR(C144="",C144="Fora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item.",IF(AND(ISNUMBER(SEARCH("NOVO",D144)),OR(N144="",ISERROR(MATCH(N144,{"C0","C1","C2","C3","C4"},0)))),"ALERTA: BASE_VU_OBRIGATORIA",IF(AND(NOT(ISNUMBER(SEARCH("NOVO",D144))),N144&lt;&gt;""),"ALERTA: BASE_VU_NAO_APLICAVEL",IF(AND(UPPER(H144)="SIM",NOT(ISNUMBER(I144))),"ALERTA: BASE_VU_INVALIDA_OU_POSTERIOR_AO_FATOR_ALVO","OK")))))))))))</f>
        <v/>
      </c>
      <c r="N144" s="485"/>
      <c r="O144" s="487" t="str">
        <f>IFERROR(IF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1,IF(COUNTIFS($A$2:$A$200,$A144,$D$2:$D$200,"*novo*",$N$2:$N$200,"C4")&gt;0,4,IF(COUNTIFS($A$2:$A$200,$A144,$D$2:$D$200,"*novo*",$N$2:$N$200,"C3")&gt;0,3,IF(COUNTIFS($A$2:$A$200,$A144,$D$2:$D$200,"*novo*",$N$2:$N$200,"C2")&gt;0,2,IF(COUNTIFS($A$2:$A$200,$A144,$D$2:$D$200,"*novo*",$N$2:$N$200,"C1")&gt;0,1,IF(COUNTIFS($A$2:$A$200,$A144,$D$2:$D$200,"*novo*",$N$2:$N$200,"C0")&gt;0,0,""))))),IF(AND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0,INDEX(posicao_contratual!$Y$2:$Y$200,MATCH($A144,posicao_contratual!$A$2:$A$200,0))=0),0,"")),"")</f>
        <v/>
      </c>
    </row>
    <row r="145" spans="1:15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12"/>
        <v/>
      </c>
      <c r="H145" s="105"/>
      <c r="I145" s="64" t="str">
        <f>IFERROR(IF(OR($A145="",$C145=""),"",IF(OR(($O145)="",($O145)&gt;(MIN(MATCH($C145,{"C0","C1","C2","C3","C4"},0)-1,COUNT(parametros!$F$2:$F$6)-1)),NOT(ISNUMBER(INDEX(parametros!$F$2:$F$6,(MIN(MATCH($C145,{"C0","C1","C2","C3","C4"},0)-1,COUNT(parametros!$F$2:$F$6)-1))+1))),NOT(ISNUMBER(INDEX(parametros!$F$2:$F$6,($O145)+1)))),"",INDEX(parametros!$F$2:$F$6,(MIN(MATCH($C145,{"C0","C1","C2","C3","C4"},0)-1,COUNT(parametros!$F$2:$F$6)-1))+1)/INDEX(parametros!$F$2:$F$6,($O145)+1))),"")</f>
        <v/>
      </c>
      <c r="J145" s="107" t="str">
        <f t="shared" si="13"/>
        <v/>
      </c>
      <c r="K145" s="105"/>
      <c r="L145" s="85" t="str">
        <f t="shared" si="14"/>
        <v/>
      </c>
      <c r="M145" s="483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ITEM_DUPLICADO",IF(AND(ISNUMBER(SEARCH("NOVO",D145)),COUNTIFS($A$2:$A$200,A145,$D$2:$D$200,"*novo*")&gt;1),"ALERTA: NOVO_ITEM_COM_MAIS_DE_UMA_INCLUSAO",IF(OR(C145="",C145="Fora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item.",IF(AND(ISNUMBER(SEARCH("NOVO",D145)),OR(N145="",ISERROR(MATCH(N145,{"C0","C1","C2","C3","C4"},0)))),"ALERTA: BASE_VU_OBRIGATORIA",IF(AND(NOT(ISNUMBER(SEARCH("NOVO",D145))),N145&lt;&gt;""),"ALERTA: BASE_VU_NAO_APLICAVEL",IF(AND(UPPER(H145)="SIM",NOT(ISNUMBER(I145))),"ALERTA: BASE_VU_INVALIDA_OU_POSTERIOR_AO_FATOR_ALVO","OK")))))))))))</f>
        <v/>
      </c>
      <c r="N145" s="485"/>
      <c r="O145" s="487" t="str">
        <f>IFERROR(IF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1,IF(COUNTIFS($A$2:$A$200,$A145,$D$2:$D$200,"*novo*",$N$2:$N$200,"C4")&gt;0,4,IF(COUNTIFS($A$2:$A$200,$A145,$D$2:$D$200,"*novo*",$N$2:$N$200,"C3")&gt;0,3,IF(COUNTIFS($A$2:$A$200,$A145,$D$2:$D$200,"*novo*",$N$2:$N$200,"C2")&gt;0,2,IF(COUNTIFS($A$2:$A$200,$A145,$D$2:$D$200,"*novo*",$N$2:$N$200,"C1")&gt;0,1,IF(COUNTIFS($A$2:$A$200,$A145,$D$2:$D$200,"*novo*",$N$2:$N$200,"C0")&gt;0,0,""))))),IF(AND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0,INDEX(posicao_contratual!$Y$2:$Y$200,MATCH($A145,posicao_contratual!$A$2:$A$200,0))=0),0,"")),"")</f>
        <v/>
      </c>
    </row>
    <row r="146" spans="1:15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12"/>
        <v/>
      </c>
      <c r="H146" s="105"/>
      <c r="I146" s="64" t="str">
        <f>IFERROR(IF(OR($A146="",$C146=""),"",IF(OR(($O146)="",($O146)&gt;(MIN(MATCH($C146,{"C0","C1","C2","C3","C4"},0)-1,COUNT(parametros!$F$2:$F$6)-1)),NOT(ISNUMBER(INDEX(parametros!$F$2:$F$6,(MIN(MATCH($C146,{"C0","C1","C2","C3","C4"},0)-1,COUNT(parametros!$F$2:$F$6)-1))+1))),NOT(ISNUMBER(INDEX(parametros!$F$2:$F$6,($O146)+1)))),"",INDEX(parametros!$F$2:$F$6,(MIN(MATCH($C146,{"C0","C1","C2","C3","C4"},0)-1,COUNT(parametros!$F$2:$F$6)-1))+1)/INDEX(parametros!$F$2:$F$6,($O146)+1))),"")</f>
        <v/>
      </c>
      <c r="J146" s="107" t="str">
        <f t="shared" si="13"/>
        <v/>
      </c>
      <c r="K146" s="105"/>
      <c r="L146" s="85" t="str">
        <f t="shared" si="14"/>
        <v/>
      </c>
      <c r="M146" s="483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ITEM_DUPLICADO",IF(AND(ISNUMBER(SEARCH("NOVO",D146)),COUNTIFS($A$2:$A$200,A146,$D$2:$D$200,"*novo*")&gt;1),"ALERTA: NOVO_ITEM_COM_MAIS_DE_UMA_INCLUSAO",IF(OR(C146="",C146="Fora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item.",IF(AND(ISNUMBER(SEARCH("NOVO",D146)),OR(N146="",ISERROR(MATCH(N146,{"C0","C1","C2","C3","C4"},0)))),"ALERTA: BASE_VU_OBRIGATORIA",IF(AND(NOT(ISNUMBER(SEARCH("NOVO",D146))),N146&lt;&gt;""),"ALERTA: BASE_VU_NAO_APLICAVEL",IF(AND(UPPER(H146)="SIM",NOT(ISNUMBER(I146))),"ALERTA: BASE_VU_INVALIDA_OU_POSTERIOR_AO_FATOR_ALVO","OK")))))))))))</f>
        <v/>
      </c>
      <c r="N146" s="485"/>
      <c r="O146" s="487" t="str">
        <f>IFERROR(IF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1,IF(COUNTIFS($A$2:$A$200,$A146,$D$2:$D$200,"*novo*",$N$2:$N$200,"C4")&gt;0,4,IF(COUNTIFS($A$2:$A$200,$A146,$D$2:$D$200,"*novo*",$N$2:$N$200,"C3")&gt;0,3,IF(COUNTIFS($A$2:$A$200,$A146,$D$2:$D$200,"*novo*",$N$2:$N$200,"C2")&gt;0,2,IF(COUNTIFS($A$2:$A$200,$A146,$D$2:$D$200,"*novo*",$N$2:$N$200,"C1")&gt;0,1,IF(COUNTIFS($A$2:$A$200,$A146,$D$2:$D$200,"*novo*",$N$2:$N$200,"C0")&gt;0,0,""))))),IF(AND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0,INDEX(posicao_contratual!$Y$2:$Y$200,MATCH($A146,posicao_contratual!$A$2:$A$200,0))=0),0,"")),"")</f>
        <v/>
      </c>
    </row>
    <row r="147" spans="1:15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12"/>
        <v/>
      </c>
      <c r="H147" s="105"/>
      <c r="I147" s="64" t="str">
        <f>IFERROR(IF(OR($A147="",$C147=""),"",IF(OR(($O147)="",($O147)&gt;(MIN(MATCH($C147,{"C0","C1","C2","C3","C4"},0)-1,COUNT(parametros!$F$2:$F$6)-1)),NOT(ISNUMBER(INDEX(parametros!$F$2:$F$6,(MIN(MATCH($C147,{"C0","C1","C2","C3","C4"},0)-1,COUNT(parametros!$F$2:$F$6)-1))+1))),NOT(ISNUMBER(INDEX(parametros!$F$2:$F$6,($O147)+1)))),"",INDEX(parametros!$F$2:$F$6,(MIN(MATCH($C147,{"C0","C1","C2","C3","C4"},0)-1,COUNT(parametros!$F$2:$F$6)-1))+1)/INDEX(parametros!$F$2:$F$6,($O147)+1))),"")</f>
        <v/>
      </c>
      <c r="J147" s="107" t="str">
        <f t="shared" si="13"/>
        <v/>
      </c>
      <c r="K147" s="105"/>
      <c r="L147" s="85" t="str">
        <f t="shared" si="14"/>
        <v/>
      </c>
      <c r="M147" s="483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ITEM_DUPLICADO",IF(AND(ISNUMBER(SEARCH("NOVO",D147)),COUNTIFS($A$2:$A$200,A147,$D$2:$D$200,"*novo*")&gt;1),"ALERTA: NOVO_ITEM_COM_MAIS_DE_UMA_INCLUSAO",IF(OR(C147="",C147="Fora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item.",IF(AND(ISNUMBER(SEARCH("NOVO",D147)),OR(N147="",ISERROR(MATCH(N147,{"C0","C1","C2","C3","C4"},0)))),"ALERTA: BASE_VU_OBRIGATORIA",IF(AND(NOT(ISNUMBER(SEARCH("NOVO",D147))),N147&lt;&gt;""),"ALERTA: BASE_VU_NAO_APLICAVEL",IF(AND(UPPER(H147)="SIM",NOT(ISNUMBER(I147))),"ALERTA: BASE_VU_INVALIDA_OU_POSTERIOR_AO_FATOR_ALVO","OK")))))))))))</f>
        <v/>
      </c>
      <c r="N147" s="485"/>
      <c r="O147" s="487" t="str">
        <f>IFERROR(IF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1,IF(COUNTIFS($A$2:$A$200,$A147,$D$2:$D$200,"*novo*",$N$2:$N$200,"C4")&gt;0,4,IF(COUNTIFS($A$2:$A$200,$A147,$D$2:$D$200,"*novo*",$N$2:$N$200,"C3")&gt;0,3,IF(COUNTIFS($A$2:$A$200,$A147,$D$2:$D$200,"*novo*",$N$2:$N$200,"C2")&gt;0,2,IF(COUNTIFS($A$2:$A$200,$A147,$D$2:$D$200,"*novo*",$N$2:$N$200,"C1")&gt;0,1,IF(COUNTIFS($A$2:$A$200,$A147,$D$2:$D$200,"*novo*",$N$2:$N$200,"C0")&gt;0,0,""))))),IF(AND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0,INDEX(posicao_contratual!$Y$2:$Y$200,MATCH($A147,posicao_contratual!$A$2:$A$200,0))=0),0,"")),"")</f>
        <v/>
      </c>
    </row>
    <row r="148" spans="1:15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12"/>
        <v/>
      </c>
      <c r="H148" s="105"/>
      <c r="I148" s="64" t="str">
        <f>IFERROR(IF(OR($A148="",$C148=""),"",IF(OR(($O148)="",($O148)&gt;(MIN(MATCH($C148,{"C0","C1","C2","C3","C4"},0)-1,COUNT(parametros!$F$2:$F$6)-1)),NOT(ISNUMBER(INDEX(parametros!$F$2:$F$6,(MIN(MATCH($C148,{"C0","C1","C2","C3","C4"},0)-1,COUNT(parametros!$F$2:$F$6)-1))+1))),NOT(ISNUMBER(INDEX(parametros!$F$2:$F$6,($O148)+1)))),"",INDEX(parametros!$F$2:$F$6,(MIN(MATCH($C148,{"C0","C1","C2","C3","C4"},0)-1,COUNT(parametros!$F$2:$F$6)-1))+1)/INDEX(parametros!$F$2:$F$6,($O148)+1))),"")</f>
        <v/>
      </c>
      <c r="J148" s="107" t="str">
        <f t="shared" si="13"/>
        <v/>
      </c>
      <c r="K148" s="105"/>
      <c r="L148" s="85" t="str">
        <f t="shared" si="14"/>
        <v/>
      </c>
      <c r="M148" s="483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ITEM_DUPLICADO",IF(AND(ISNUMBER(SEARCH("NOVO",D148)),COUNTIFS($A$2:$A$200,A148,$D$2:$D$200,"*novo*")&gt;1),"ALERTA: NOVO_ITEM_COM_MAIS_DE_UMA_INCLUSAO",IF(OR(C148="",C148="Fora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item.",IF(AND(ISNUMBER(SEARCH("NOVO",D148)),OR(N148="",ISERROR(MATCH(N148,{"C0","C1","C2","C3","C4"},0)))),"ALERTA: BASE_VU_OBRIGATORIA",IF(AND(NOT(ISNUMBER(SEARCH("NOVO",D148))),N148&lt;&gt;""),"ALERTA: BASE_VU_NAO_APLICAVEL",IF(AND(UPPER(H148)="SIM",NOT(ISNUMBER(I148))),"ALERTA: BASE_VU_INVALIDA_OU_POSTERIOR_AO_FATOR_ALVO","OK")))))))))))</f>
        <v/>
      </c>
      <c r="N148" s="485"/>
      <c r="O148" s="487" t="str">
        <f>IFERROR(IF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1,IF(COUNTIFS($A$2:$A$200,$A148,$D$2:$D$200,"*novo*",$N$2:$N$200,"C4")&gt;0,4,IF(COUNTIFS($A$2:$A$200,$A148,$D$2:$D$200,"*novo*",$N$2:$N$200,"C3")&gt;0,3,IF(COUNTIFS($A$2:$A$200,$A148,$D$2:$D$200,"*novo*",$N$2:$N$200,"C2")&gt;0,2,IF(COUNTIFS($A$2:$A$200,$A148,$D$2:$D$200,"*novo*",$N$2:$N$200,"C1")&gt;0,1,IF(COUNTIFS($A$2:$A$200,$A148,$D$2:$D$200,"*novo*",$N$2:$N$200,"C0")&gt;0,0,""))))),IF(AND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0,INDEX(posicao_contratual!$Y$2:$Y$200,MATCH($A148,posicao_contratual!$A$2:$A$200,0))=0),0,"")),"")</f>
        <v/>
      </c>
    </row>
    <row r="149" spans="1:15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12"/>
        <v/>
      </c>
      <c r="H149" s="105"/>
      <c r="I149" s="64" t="str">
        <f>IFERROR(IF(OR($A149="",$C149=""),"",IF(OR(($O149)="",($O149)&gt;(MIN(MATCH($C149,{"C0","C1","C2","C3","C4"},0)-1,COUNT(parametros!$F$2:$F$6)-1)),NOT(ISNUMBER(INDEX(parametros!$F$2:$F$6,(MIN(MATCH($C149,{"C0","C1","C2","C3","C4"},0)-1,COUNT(parametros!$F$2:$F$6)-1))+1))),NOT(ISNUMBER(INDEX(parametros!$F$2:$F$6,($O149)+1)))),"",INDEX(parametros!$F$2:$F$6,(MIN(MATCH($C149,{"C0","C1","C2","C3","C4"},0)-1,COUNT(parametros!$F$2:$F$6)-1))+1)/INDEX(parametros!$F$2:$F$6,($O149)+1))),"")</f>
        <v/>
      </c>
      <c r="J149" s="107" t="str">
        <f t="shared" si="13"/>
        <v/>
      </c>
      <c r="K149" s="105"/>
      <c r="L149" s="85" t="str">
        <f t="shared" si="14"/>
        <v/>
      </c>
      <c r="M149" s="483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ITEM_DUPLICADO",IF(AND(ISNUMBER(SEARCH("NOVO",D149)),COUNTIFS($A$2:$A$200,A149,$D$2:$D$200,"*novo*")&gt;1),"ALERTA: NOVO_ITEM_COM_MAIS_DE_UMA_INCLUSAO",IF(OR(C149="",C149="Fora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item.",IF(AND(ISNUMBER(SEARCH("NOVO",D149)),OR(N149="",ISERROR(MATCH(N149,{"C0","C1","C2","C3","C4"},0)))),"ALERTA: BASE_VU_OBRIGATORIA",IF(AND(NOT(ISNUMBER(SEARCH("NOVO",D149))),N149&lt;&gt;""),"ALERTA: BASE_VU_NAO_APLICAVEL",IF(AND(UPPER(H149)="SIM",NOT(ISNUMBER(I149))),"ALERTA: BASE_VU_INVALIDA_OU_POSTERIOR_AO_FATOR_ALVO","OK")))))))))))</f>
        <v/>
      </c>
      <c r="N149" s="485"/>
      <c r="O149" s="487" t="str">
        <f>IFERROR(IF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1,IF(COUNTIFS($A$2:$A$200,$A149,$D$2:$D$200,"*novo*",$N$2:$N$200,"C4")&gt;0,4,IF(COUNTIFS($A$2:$A$200,$A149,$D$2:$D$200,"*novo*",$N$2:$N$200,"C3")&gt;0,3,IF(COUNTIFS($A$2:$A$200,$A149,$D$2:$D$200,"*novo*",$N$2:$N$200,"C2")&gt;0,2,IF(COUNTIFS($A$2:$A$200,$A149,$D$2:$D$200,"*novo*",$N$2:$N$200,"C1")&gt;0,1,IF(COUNTIFS($A$2:$A$200,$A149,$D$2:$D$200,"*novo*",$N$2:$N$200,"C0")&gt;0,0,""))))),IF(AND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0,INDEX(posicao_contratual!$Y$2:$Y$200,MATCH($A149,posicao_contratual!$A$2:$A$200,0))=0),0,"")),"")</f>
        <v/>
      </c>
    </row>
    <row r="150" spans="1:15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12"/>
        <v/>
      </c>
      <c r="H150" s="105"/>
      <c r="I150" s="64" t="str">
        <f>IFERROR(IF(OR($A150="",$C150=""),"",IF(OR(($O150)="",($O150)&gt;(MIN(MATCH($C150,{"C0","C1","C2","C3","C4"},0)-1,COUNT(parametros!$F$2:$F$6)-1)),NOT(ISNUMBER(INDEX(parametros!$F$2:$F$6,(MIN(MATCH($C150,{"C0","C1","C2","C3","C4"},0)-1,COUNT(parametros!$F$2:$F$6)-1))+1))),NOT(ISNUMBER(INDEX(parametros!$F$2:$F$6,($O150)+1)))),"",INDEX(parametros!$F$2:$F$6,(MIN(MATCH($C150,{"C0","C1","C2","C3","C4"},0)-1,COUNT(parametros!$F$2:$F$6)-1))+1)/INDEX(parametros!$F$2:$F$6,($O150)+1))),"")</f>
        <v/>
      </c>
      <c r="J150" s="107" t="str">
        <f t="shared" si="13"/>
        <v/>
      </c>
      <c r="K150" s="105"/>
      <c r="L150" s="85" t="str">
        <f t="shared" si="14"/>
        <v/>
      </c>
      <c r="M150" s="483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ITEM_DUPLICADO",IF(AND(ISNUMBER(SEARCH("NOVO",D150)),COUNTIFS($A$2:$A$200,A150,$D$2:$D$200,"*novo*")&gt;1),"ALERTA: NOVO_ITEM_COM_MAIS_DE_UMA_INCLUSAO",IF(OR(C150="",C150="Fora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item.",IF(AND(ISNUMBER(SEARCH("NOVO",D150)),OR(N150="",ISERROR(MATCH(N150,{"C0","C1","C2","C3","C4"},0)))),"ALERTA: BASE_VU_OBRIGATORIA",IF(AND(NOT(ISNUMBER(SEARCH("NOVO",D150))),N150&lt;&gt;""),"ALERTA: BASE_VU_NAO_APLICAVEL",IF(AND(UPPER(H150)="SIM",NOT(ISNUMBER(I150))),"ALERTA: BASE_VU_INVALIDA_OU_POSTERIOR_AO_FATOR_ALVO","OK")))))))))))</f>
        <v/>
      </c>
      <c r="N150" s="485"/>
      <c r="O150" s="487" t="str">
        <f>IFERROR(IF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1,IF(COUNTIFS($A$2:$A$200,$A150,$D$2:$D$200,"*novo*",$N$2:$N$200,"C4")&gt;0,4,IF(COUNTIFS($A$2:$A$200,$A150,$D$2:$D$200,"*novo*",$N$2:$N$200,"C3")&gt;0,3,IF(COUNTIFS($A$2:$A$200,$A150,$D$2:$D$200,"*novo*",$N$2:$N$200,"C2")&gt;0,2,IF(COUNTIFS($A$2:$A$200,$A150,$D$2:$D$200,"*novo*",$N$2:$N$200,"C1")&gt;0,1,IF(COUNTIFS($A$2:$A$200,$A150,$D$2:$D$200,"*novo*",$N$2:$N$200,"C0")&gt;0,0,""))))),IF(AND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0,INDEX(posicao_contratual!$Y$2:$Y$200,MATCH($A150,posicao_contratual!$A$2:$A$200,0))=0),0,"")),"")</f>
        <v/>
      </c>
    </row>
    <row r="151" spans="1:15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12"/>
        <v/>
      </c>
      <c r="H151" s="105"/>
      <c r="I151" s="64" t="str">
        <f>IFERROR(IF(OR($A151="",$C151=""),"",IF(OR(($O151)="",($O151)&gt;(MIN(MATCH($C151,{"C0","C1","C2","C3","C4"},0)-1,COUNT(parametros!$F$2:$F$6)-1)),NOT(ISNUMBER(INDEX(parametros!$F$2:$F$6,(MIN(MATCH($C151,{"C0","C1","C2","C3","C4"},0)-1,COUNT(parametros!$F$2:$F$6)-1))+1))),NOT(ISNUMBER(INDEX(parametros!$F$2:$F$6,($O151)+1)))),"",INDEX(parametros!$F$2:$F$6,(MIN(MATCH($C151,{"C0","C1","C2","C3","C4"},0)-1,COUNT(parametros!$F$2:$F$6)-1))+1)/INDEX(parametros!$F$2:$F$6,($O151)+1))),"")</f>
        <v/>
      </c>
      <c r="J151" s="107" t="str">
        <f t="shared" si="13"/>
        <v/>
      </c>
      <c r="K151" s="105"/>
      <c r="L151" s="85" t="str">
        <f t="shared" si="14"/>
        <v/>
      </c>
      <c r="M151" s="483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ITEM_DUPLICADO",IF(AND(ISNUMBER(SEARCH("NOVO",D151)),COUNTIFS($A$2:$A$200,A151,$D$2:$D$200,"*novo*")&gt;1),"ALERTA: NOVO_ITEM_COM_MAIS_DE_UMA_INCLUSAO",IF(OR(C151="",C151="Fora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item.",IF(AND(ISNUMBER(SEARCH("NOVO",D151)),OR(N151="",ISERROR(MATCH(N151,{"C0","C1","C2","C3","C4"},0)))),"ALERTA: BASE_VU_OBRIGATORIA",IF(AND(NOT(ISNUMBER(SEARCH("NOVO",D151))),N151&lt;&gt;""),"ALERTA: BASE_VU_NAO_APLICAVEL",IF(AND(UPPER(H151)="SIM",NOT(ISNUMBER(I151))),"ALERTA: BASE_VU_INVALIDA_OU_POSTERIOR_AO_FATOR_ALVO","OK")))))))))))</f>
        <v/>
      </c>
      <c r="N151" s="485"/>
      <c r="O151" s="487" t="str">
        <f>IFERROR(IF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1,IF(COUNTIFS($A$2:$A$200,$A151,$D$2:$D$200,"*novo*",$N$2:$N$200,"C4")&gt;0,4,IF(COUNTIFS($A$2:$A$200,$A151,$D$2:$D$200,"*novo*",$N$2:$N$200,"C3")&gt;0,3,IF(COUNTIFS($A$2:$A$200,$A151,$D$2:$D$200,"*novo*",$N$2:$N$200,"C2")&gt;0,2,IF(COUNTIFS($A$2:$A$200,$A151,$D$2:$D$200,"*novo*",$N$2:$N$200,"C1")&gt;0,1,IF(COUNTIFS($A$2:$A$200,$A151,$D$2:$D$200,"*novo*",$N$2:$N$200,"C0")&gt;0,0,""))))),IF(AND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0,INDEX(posicao_contratual!$Y$2:$Y$200,MATCH($A151,posicao_contratual!$A$2:$A$200,0))=0),0,"")),"")</f>
        <v/>
      </c>
    </row>
    <row r="152" spans="1:15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12"/>
        <v/>
      </c>
      <c r="H152" s="105"/>
      <c r="I152" s="64" t="str">
        <f>IFERROR(IF(OR($A152="",$C152=""),"",IF(OR(($O152)="",($O152)&gt;(MIN(MATCH($C152,{"C0","C1","C2","C3","C4"},0)-1,COUNT(parametros!$F$2:$F$6)-1)),NOT(ISNUMBER(INDEX(parametros!$F$2:$F$6,(MIN(MATCH($C152,{"C0","C1","C2","C3","C4"},0)-1,COUNT(parametros!$F$2:$F$6)-1))+1))),NOT(ISNUMBER(INDEX(parametros!$F$2:$F$6,($O152)+1)))),"",INDEX(parametros!$F$2:$F$6,(MIN(MATCH($C152,{"C0","C1","C2","C3","C4"},0)-1,COUNT(parametros!$F$2:$F$6)-1))+1)/INDEX(parametros!$F$2:$F$6,($O152)+1))),"")</f>
        <v/>
      </c>
      <c r="J152" s="107" t="str">
        <f t="shared" si="13"/>
        <v/>
      </c>
      <c r="K152" s="105"/>
      <c r="L152" s="85" t="str">
        <f t="shared" si="14"/>
        <v/>
      </c>
      <c r="M152" s="483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ITEM_DUPLICADO",IF(AND(ISNUMBER(SEARCH("NOVO",D152)),COUNTIFS($A$2:$A$200,A152,$D$2:$D$200,"*novo*")&gt;1),"ALERTA: NOVO_ITEM_COM_MAIS_DE_UMA_INCLUSAO",IF(OR(C152="",C152="Fora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item.",IF(AND(ISNUMBER(SEARCH("NOVO",D152)),OR(N152="",ISERROR(MATCH(N152,{"C0","C1","C2","C3","C4"},0)))),"ALERTA: BASE_VU_OBRIGATORIA",IF(AND(NOT(ISNUMBER(SEARCH("NOVO",D152))),N152&lt;&gt;""),"ALERTA: BASE_VU_NAO_APLICAVEL",IF(AND(UPPER(H152)="SIM",NOT(ISNUMBER(I152))),"ALERTA: BASE_VU_INVALIDA_OU_POSTERIOR_AO_FATOR_ALVO","OK")))))))))))</f>
        <v/>
      </c>
      <c r="N152" s="485"/>
      <c r="O152" s="487" t="str">
        <f>IFERROR(IF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1,IF(COUNTIFS($A$2:$A$200,$A152,$D$2:$D$200,"*novo*",$N$2:$N$200,"C4")&gt;0,4,IF(COUNTIFS($A$2:$A$200,$A152,$D$2:$D$200,"*novo*",$N$2:$N$200,"C3")&gt;0,3,IF(COUNTIFS($A$2:$A$200,$A152,$D$2:$D$200,"*novo*",$N$2:$N$200,"C2")&gt;0,2,IF(COUNTIFS($A$2:$A$200,$A152,$D$2:$D$200,"*novo*",$N$2:$N$200,"C1")&gt;0,1,IF(COUNTIFS($A$2:$A$200,$A152,$D$2:$D$200,"*novo*",$N$2:$N$200,"C0")&gt;0,0,""))))),IF(AND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0,INDEX(posicao_contratual!$Y$2:$Y$200,MATCH($A152,posicao_contratual!$A$2:$A$200,0))=0),0,"")),"")</f>
        <v/>
      </c>
    </row>
    <row r="153" spans="1:15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12"/>
        <v/>
      </c>
      <c r="H153" s="105"/>
      <c r="I153" s="64" t="str">
        <f>IFERROR(IF(OR($A153="",$C153=""),"",IF(OR(($O153)="",($O153)&gt;(MIN(MATCH($C153,{"C0","C1","C2","C3","C4"},0)-1,COUNT(parametros!$F$2:$F$6)-1)),NOT(ISNUMBER(INDEX(parametros!$F$2:$F$6,(MIN(MATCH($C153,{"C0","C1","C2","C3","C4"},0)-1,COUNT(parametros!$F$2:$F$6)-1))+1))),NOT(ISNUMBER(INDEX(parametros!$F$2:$F$6,($O153)+1)))),"",INDEX(parametros!$F$2:$F$6,(MIN(MATCH($C153,{"C0","C1","C2","C3","C4"},0)-1,COUNT(parametros!$F$2:$F$6)-1))+1)/INDEX(parametros!$F$2:$F$6,($O153)+1))),"")</f>
        <v/>
      </c>
      <c r="J153" s="107" t="str">
        <f t="shared" si="13"/>
        <v/>
      </c>
      <c r="K153" s="105"/>
      <c r="L153" s="85" t="str">
        <f t="shared" si="14"/>
        <v/>
      </c>
      <c r="M153" s="483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ITEM_DUPLICADO",IF(AND(ISNUMBER(SEARCH("NOVO",D153)),COUNTIFS($A$2:$A$200,A153,$D$2:$D$200,"*novo*")&gt;1),"ALERTA: NOVO_ITEM_COM_MAIS_DE_UMA_INCLUSAO",IF(OR(C153="",C153="Fora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item.",IF(AND(ISNUMBER(SEARCH("NOVO",D153)),OR(N153="",ISERROR(MATCH(N153,{"C0","C1","C2","C3","C4"},0)))),"ALERTA: BASE_VU_OBRIGATORIA",IF(AND(NOT(ISNUMBER(SEARCH("NOVO",D153))),N153&lt;&gt;""),"ALERTA: BASE_VU_NAO_APLICAVEL",IF(AND(UPPER(H153)="SIM",NOT(ISNUMBER(I153))),"ALERTA: BASE_VU_INVALIDA_OU_POSTERIOR_AO_FATOR_ALVO","OK")))))))))))</f>
        <v/>
      </c>
      <c r="N153" s="485"/>
      <c r="O153" s="487" t="str">
        <f>IFERROR(IF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1,IF(COUNTIFS($A$2:$A$200,$A153,$D$2:$D$200,"*novo*",$N$2:$N$200,"C4")&gt;0,4,IF(COUNTIFS($A$2:$A$200,$A153,$D$2:$D$200,"*novo*",$N$2:$N$200,"C3")&gt;0,3,IF(COUNTIFS($A$2:$A$200,$A153,$D$2:$D$200,"*novo*",$N$2:$N$200,"C2")&gt;0,2,IF(COUNTIFS($A$2:$A$200,$A153,$D$2:$D$200,"*novo*",$N$2:$N$200,"C1")&gt;0,1,IF(COUNTIFS($A$2:$A$200,$A153,$D$2:$D$200,"*novo*",$N$2:$N$200,"C0")&gt;0,0,""))))),IF(AND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0,INDEX(posicao_contratual!$Y$2:$Y$200,MATCH($A153,posicao_contratual!$A$2:$A$200,0))=0),0,"")),"")</f>
        <v/>
      </c>
    </row>
    <row r="154" spans="1:15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12"/>
        <v/>
      </c>
      <c r="H154" s="105"/>
      <c r="I154" s="64" t="str">
        <f>IFERROR(IF(OR($A154="",$C154=""),"",IF(OR(($O154)="",($O154)&gt;(MIN(MATCH($C154,{"C0","C1","C2","C3","C4"},0)-1,COUNT(parametros!$F$2:$F$6)-1)),NOT(ISNUMBER(INDEX(parametros!$F$2:$F$6,(MIN(MATCH($C154,{"C0","C1","C2","C3","C4"},0)-1,COUNT(parametros!$F$2:$F$6)-1))+1))),NOT(ISNUMBER(INDEX(parametros!$F$2:$F$6,($O154)+1)))),"",INDEX(parametros!$F$2:$F$6,(MIN(MATCH($C154,{"C0","C1","C2","C3","C4"},0)-1,COUNT(parametros!$F$2:$F$6)-1))+1)/INDEX(parametros!$F$2:$F$6,($O154)+1))),"")</f>
        <v/>
      </c>
      <c r="J154" s="107" t="str">
        <f t="shared" si="13"/>
        <v/>
      </c>
      <c r="K154" s="105"/>
      <c r="L154" s="85" t="str">
        <f t="shared" si="14"/>
        <v/>
      </c>
      <c r="M154" s="483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ITEM_DUPLICADO",IF(AND(ISNUMBER(SEARCH("NOVO",D154)),COUNTIFS($A$2:$A$200,A154,$D$2:$D$200,"*novo*")&gt;1),"ALERTA: NOVO_ITEM_COM_MAIS_DE_UMA_INCLUSAO",IF(OR(C154="",C154="Fora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item.",IF(AND(ISNUMBER(SEARCH("NOVO",D154)),OR(N154="",ISERROR(MATCH(N154,{"C0","C1","C2","C3","C4"},0)))),"ALERTA: BASE_VU_OBRIGATORIA",IF(AND(NOT(ISNUMBER(SEARCH("NOVO",D154))),N154&lt;&gt;""),"ALERTA: BASE_VU_NAO_APLICAVEL",IF(AND(UPPER(H154)="SIM",NOT(ISNUMBER(I154))),"ALERTA: BASE_VU_INVALIDA_OU_POSTERIOR_AO_FATOR_ALVO","OK")))))))))))</f>
        <v/>
      </c>
      <c r="N154" s="485"/>
      <c r="O154" s="487" t="str">
        <f>IFERROR(IF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1,IF(COUNTIFS($A$2:$A$200,$A154,$D$2:$D$200,"*novo*",$N$2:$N$200,"C4")&gt;0,4,IF(COUNTIFS($A$2:$A$200,$A154,$D$2:$D$200,"*novo*",$N$2:$N$200,"C3")&gt;0,3,IF(COUNTIFS($A$2:$A$200,$A154,$D$2:$D$200,"*novo*",$N$2:$N$200,"C2")&gt;0,2,IF(COUNTIFS($A$2:$A$200,$A154,$D$2:$D$200,"*novo*",$N$2:$N$200,"C1")&gt;0,1,IF(COUNTIFS($A$2:$A$200,$A154,$D$2:$D$200,"*novo*",$N$2:$N$200,"C0")&gt;0,0,""))))),IF(AND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0,INDEX(posicao_contratual!$Y$2:$Y$200,MATCH($A154,posicao_contratual!$A$2:$A$200,0))=0),0,"")),"")</f>
        <v/>
      </c>
    </row>
    <row r="155" spans="1:15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12"/>
        <v/>
      </c>
      <c r="H155" s="105"/>
      <c r="I155" s="64" t="str">
        <f>IFERROR(IF(OR($A155="",$C155=""),"",IF(OR(($O155)="",($O155)&gt;(MIN(MATCH($C155,{"C0","C1","C2","C3","C4"},0)-1,COUNT(parametros!$F$2:$F$6)-1)),NOT(ISNUMBER(INDEX(parametros!$F$2:$F$6,(MIN(MATCH($C155,{"C0","C1","C2","C3","C4"},0)-1,COUNT(parametros!$F$2:$F$6)-1))+1))),NOT(ISNUMBER(INDEX(parametros!$F$2:$F$6,($O155)+1)))),"",INDEX(parametros!$F$2:$F$6,(MIN(MATCH($C155,{"C0","C1","C2","C3","C4"},0)-1,COUNT(parametros!$F$2:$F$6)-1))+1)/INDEX(parametros!$F$2:$F$6,($O155)+1))),"")</f>
        <v/>
      </c>
      <c r="J155" s="107" t="str">
        <f t="shared" si="13"/>
        <v/>
      </c>
      <c r="K155" s="105"/>
      <c r="L155" s="85" t="str">
        <f t="shared" si="14"/>
        <v/>
      </c>
      <c r="M155" s="483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ITEM_DUPLICADO",IF(AND(ISNUMBER(SEARCH("NOVO",D155)),COUNTIFS($A$2:$A$200,A155,$D$2:$D$200,"*novo*")&gt;1),"ALERTA: NOVO_ITEM_COM_MAIS_DE_UMA_INCLUSAO",IF(OR(C155="",C155="Fora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item.",IF(AND(ISNUMBER(SEARCH("NOVO",D155)),OR(N155="",ISERROR(MATCH(N155,{"C0","C1","C2","C3","C4"},0)))),"ALERTA: BASE_VU_OBRIGATORIA",IF(AND(NOT(ISNUMBER(SEARCH("NOVO",D155))),N155&lt;&gt;""),"ALERTA: BASE_VU_NAO_APLICAVEL",IF(AND(UPPER(H155)="SIM",NOT(ISNUMBER(I155))),"ALERTA: BASE_VU_INVALIDA_OU_POSTERIOR_AO_FATOR_ALVO","OK")))))))))))</f>
        <v/>
      </c>
      <c r="N155" s="485"/>
      <c r="O155" s="487" t="str">
        <f>IFERROR(IF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1,IF(COUNTIFS($A$2:$A$200,$A155,$D$2:$D$200,"*novo*",$N$2:$N$200,"C4")&gt;0,4,IF(COUNTIFS($A$2:$A$200,$A155,$D$2:$D$200,"*novo*",$N$2:$N$200,"C3")&gt;0,3,IF(COUNTIFS($A$2:$A$200,$A155,$D$2:$D$200,"*novo*",$N$2:$N$200,"C2")&gt;0,2,IF(COUNTIFS($A$2:$A$200,$A155,$D$2:$D$200,"*novo*",$N$2:$N$200,"C1")&gt;0,1,IF(COUNTIFS($A$2:$A$200,$A155,$D$2:$D$200,"*novo*",$N$2:$N$200,"C0")&gt;0,0,""))))),IF(AND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0,INDEX(posicao_contratual!$Y$2:$Y$200,MATCH($A155,posicao_contratual!$A$2:$A$200,0))=0),0,"")),"")</f>
        <v/>
      </c>
    </row>
    <row r="156" spans="1:15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12"/>
        <v/>
      </c>
      <c r="H156" s="105"/>
      <c r="I156" s="64" t="str">
        <f>IFERROR(IF(OR($A156="",$C156=""),"",IF(OR(($O156)="",($O156)&gt;(MIN(MATCH($C156,{"C0","C1","C2","C3","C4"},0)-1,COUNT(parametros!$F$2:$F$6)-1)),NOT(ISNUMBER(INDEX(parametros!$F$2:$F$6,(MIN(MATCH($C156,{"C0","C1","C2","C3","C4"},0)-1,COUNT(parametros!$F$2:$F$6)-1))+1))),NOT(ISNUMBER(INDEX(parametros!$F$2:$F$6,($O156)+1)))),"",INDEX(parametros!$F$2:$F$6,(MIN(MATCH($C156,{"C0","C1","C2","C3","C4"},0)-1,COUNT(parametros!$F$2:$F$6)-1))+1)/INDEX(parametros!$F$2:$F$6,($O156)+1))),"")</f>
        <v/>
      </c>
      <c r="J156" s="107" t="str">
        <f t="shared" si="13"/>
        <v/>
      </c>
      <c r="K156" s="105"/>
      <c r="L156" s="85" t="str">
        <f t="shared" si="14"/>
        <v/>
      </c>
      <c r="M156" s="483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ITEM_DUPLICADO",IF(AND(ISNUMBER(SEARCH("NOVO",D156)),COUNTIFS($A$2:$A$200,A156,$D$2:$D$200,"*novo*")&gt;1),"ALERTA: NOVO_ITEM_COM_MAIS_DE_UMA_INCLUSAO",IF(OR(C156="",C156="Fora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item.",IF(AND(ISNUMBER(SEARCH("NOVO",D156)),OR(N156="",ISERROR(MATCH(N156,{"C0","C1","C2","C3","C4"},0)))),"ALERTA: BASE_VU_OBRIGATORIA",IF(AND(NOT(ISNUMBER(SEARCH("NOVO",D156))),N156&lt;&gt;""),"ALERTA: BASE_VU_NAO_APLICAVEL",IF(AND(UPPER(H156)="SIM",NOT(ISNUMBER(I156))),"ALERTA: BASE_VU_INVALIDA_OU_POSTERIOR_AO_FATOR_ALVO","OK")))))))))))</f>
        <v/>
      </c>
      <c r="N156" s="485"/>
      <c r="O156" s="487" t="str">
        <f>IFERROR(IF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1,IF(COUNTIFS($A$2:$A$200,$A156,$D$2:$D$200,"*novo*",$N$2:$N$200,"C4")&gt;0,4,IF(COUNTIFS($A$2:$A$200,$A156,$D$2:$D$200,"*novo*",$N$2:$N$200,"C3")&gt;0,3,IF(COUNTIFS($A$2:$A$200,$A156,$D$2:$D$200,"*novo*",$N$2:$N$200,"C2")&gt;0,2,IF(COUNTIFS($A$2:$A$200,$A156,$D$2:$D$200,"*novo*",$N$2:$N$200,"C1")&gt;0,1,IF(COUNTIFS($A$2:$A$200,$A156,$D$2:$D$200,"*novo*",$N$2:$N$200,"C0")&gt;0,0,""))))),IF(AND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0,INDEX(posicao_contratual!$Y$2:$Y$200,MATCH($A156,posicao_contratual!$A$2:$A$200,0))=0),0,"")),"")</f>
        <v/>
      </c>
    </row>
    <row r="157" spans="1:15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12"/>
        <v/>
      </c>
      <c r="H157" s="105"/>
      <c r="I157" s="64" t="str">
        <f>IFERROR(IF(OR($A157="",$C157=""),"",IF(OR(($O157)="",($O157)&gt;(MIN(MATCH($C157,{"C0","C1","C2","C3","C4"},0)-1,COUNT(parametros!$F$2:$F$6)-1)),NOT(ISNUMBER(INDEX(parametros!$F$2:$F$6,(MIN(MATCH($C157,{"C0","C1","C2","C3","C4"},0)-1,COUNT(parametros!$F$2:$F$6)-1))+1))),NOT(ISNUMBER(INDEX(parametros!$F$2:$F$6,($O157)+1)))),"",INDEX(parametros!$F$2:$F$6,(MIN(MATCH($C157,{"C0","C1","C2","C3","C4"},0)-1,COUNT(parametros!$F$2:$F$6)-1))+1)/INDEX(parametros!$F$2:$F$6,($O157)+1))),"")</f>
        <v/>
      </c>
      <c r="J157" s="107" t="str">
        <f t="shared" si="13"/>
        <v/>
      </c>
      <c r="K157" s="105"/>
      <c r="L157" s="85" t="str">
        <f t="shared" si="14"/>
        <v/>
      </c>
      <c r="M157" s="483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ITEM_DUPLICADO",IF(AND(ISNUMBER(SEARCH("NOVO",D157)),COUNTIFS($A$2:$A$200,A157,$D$2:$D$200,"*novo*")&gt;1),"ALERTA: NOVO_ITEM_COM_MAIS_DE_UMA_INCLUSAO",IF(OR(C157="",C157="Fora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item.",IF(AND(ISNUMBER(SEARCH("NOVO",D157)),OR(N157="",ISERROR(MATCH(N157,{"C0","C1","C2","C3","C4"},0)))),"ALERTA: BASE_VU_OBRIGATORIA",IF(AND(NOT(ISNUMBER(SEARCH("NOVO",D157))),N157&lt;&gt;""),"ALERTA: BASE_VU_NAO_APLICAVEL",IF(AND(UPPER(H157)="SIM",NOT(ISNUMBER(I157))),"ALERTA: BASE_VU_INVALIDA_OU_POSTERIOR_AO_FATOR_ALVO","OK")))))))))))</f>
        <v/>
      </c>
      <c r="N157" s="485"/>
      <c r="O157" s="487" t="str">
        <f>IFERROR(IF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1,IF(COUNTIFS($A$2:$A$200,$A157,$D$2:$D$200,"*novo*",$N$2:$N$200,"C4")&gt;0,4,IF(COUNTIFS($A$2:$A$200,$A157,$D$2:$D$200,"*novo*",$N$2:$N$200,"C3")&gt;0,3,IF(COUNTIFS($A$2:$A$200,$A157,$D$2:$D$200,"*novo*",$N$2:$N$200,"C2")&gt;0,2,IF(COUNTIFS($A$2:$A$200,$A157,$D$2:$D$200,"*novo*",$N$2:$N$200,"C1")&gt;0,1,IF(COUNTIFS($A$2:$A$200,$A157,$D$2:$D$200,"*novo*",$N$2:$N$200,"C0")&gt;0,0,""))))),IF(AND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0,INDEX(posicao_contratual!$Y$2:$Y$200,MATCH($A157,posicao_contratual!$A$2:$A$200,0))=0),0,"")),"")</f>
        <v/>
      </c>
    </row>
    <row r="158" spans="1:15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12"/>
        <v/>
      </c>
      <c r="H158" s="105"/>
      <c r="I158" s="64" t="str">
        <f>IFERROR(IF(OR($A158="",$C158=""),"",IF(OR(($O158)="",($O158)&gt;(MIN(MATCH($C158,{"C0","C1","C2","C3","C4"},0)-1,COUNT(parametros!$F$2:$F$6)-1)),NOT(ISNUMBER(INDEX(parametros!$F$2:$F$6,(MIN(MATCH($C158,{"C0","C1","C2","C3","C4"},0)-1,COUNT(parametros!$F$2:$F$6)-1))+1))),NOT(ISNUMBER(INDEX(parametros!$F$2:$F$6,($O158)+1)))),"",INDEX(parametros!$F$2:$F$6,(MIN(MATCH($C158,{"C0","C1","C2","C3","C4"},0)-1,COUNT(parametros!$F$2:$F$6)-1))+1)/INDEX(parametros!$F$2:$F$6,($O158)+1))),"")</f>
        <v/>
      </c>
      <c r="J158" s="107" t="str">
        <f t="shared" si="13"/>
        <v/>
      </c>
      <c r="K158" s="105"/>
      <c r="L158" s="85" t="str">
        <f t="shared" si="14"/>
        <v/>
      </c>
      <c r="M158" s="483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ITEM_DUPLICADO",IF(AND(ISNUMBER(SEARCH("NOVO",D158)),COUNTIFS($A$2:$A$200,A158,$D$2:$D$200,"*novo*")&gt;1),"ALERTA: NOVO_ITEM_COM_MAIS_DE_UMA_INCLUSAO",IF(OR(C158="",C158="Fora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item.",IF(AND(ISNUMBER(SEARCH("NOVO",D158)),OR(N158="",ISERROR(MATCH(N158,{"C0","C1","C2","C3","C4"},0)))),"ALERTA: BASE_VU_OBRIGATORIA",IF(AND(NOT(ISNUMBER(SEARCH("NOVO",D158))),N158&lt;&gt;""),"ALERTA: BASE_VU_NAO_APLICAVEL",IF(AND(UPPER(H158)="SIM",NOT(ISNUMBER(I158))),"ALERTA: BASE_VU_INVALIDA_OU_POSTERIOR_AO_FATOR_ALVO","OK")))))))))))</f>
        <v/>
      </c>
      <c r="N158" s="485"/>
      <c r="O158" s="487" t="str">
        <f>IFERROR(IF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1,IF(COUNTIFS($A$2:$A$200,$A158,$D$2:$D$200,"*novo*",$N$2:$N$200,"C4")&gt;0,4,IF(COUNTIFS($A$2:$A$200,$A158,$D$2:$D$200,"*novo*",$N$2:$N$200,"C3")&gt;0,3,IF(COUNTIFS($A$2:$A$200,$A158,$D$2:$D$200,"*novo*",$N$2:$N$200,"C2")&gt;0,2,IF(COUNTIFS($A$2:$A$200,$A158,$D$2:$D$200,"*novo*",$N$2:$N$200,"C1")&gt;0,1,IF(COUNTIFS($A$2:$A$200,$A158,$D$2:$D$200,"*novo*",$N$2:$N$200,"C0")&gt;0,0,""))))),IF(AND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0,INDEX(posicao_contratual!$Y$2:$Y$200,MATCH($A158,posicao_contratual!$A$2:$A$200,0))=0),0,"")),"")</f>
        <v/>
      </c>
    </row>
    <row r="159" spans="1:15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12"/>
        <v/>
      </c>
      <c r="H159" s="105"/>
      <c r="I159" s="64" t="str">
        <f>IFERROR(IF(OR($A159="",$C159=""),"",IF(OR(($O159)="",($O159)&gt;(MIN(MATCH($C159,{"C0","C1","C2","C3","C4"},0)-1,COUNT(parametros!$F$2:$F$6)-1)),NOT(ISNUMBER(INDEX(parametros!$F$2:$F$6,(MIN(MATCH($C159,{"C0","C1","C2","C3","C4"},0)-1,COUNT(parametros!$F$2:$F$6)-1))+1))),NOT(ISNUMBER(INDEX(parametros!$F$2:$F$6,($O159)+1)))),"",INDEX(parametros!$F$2:$F$6,(MIN(MATCH($C159,{"C0","C1","C2","C3","C4"},0)-1,COUNT(parametros!$F$2:$F$6)-1))+1)/INDEX(parametros!$F$2:$F$6,($O159)+1))),"")</f>
        <v/>
      </c>
      <c r="J159" s="107" t="str">
        <f t="shared" si="13"/>
        <v/>
      </c>
      <c r="K159" s="105"/>
      <c r="L159" s="85" t="str">
        <f t="shared" si="14"/>
        <v/>
      </c>
      <c r="M159" s="483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ITEM_DUPLICADO",IF(AND(ISNUMBER(SEARCH("NOVO",D159)),COUNTIFS($A$2:$A$200,A159,$D$2:$D$200,"*novo*")&gt;1),"ALERTA: NOVO_ITEM_COM_MAIS_DE_UMA_INCLUSAO",IF(OR(C159="",C159="Fora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item.",IF(AND(ISNUMBER(SEARCH("NOVO",D159)),OR(N159="",ISERROR(MATCH(N159,{"C0","C1","C2","C3","C4"},0)))),"ALERTA: BASE_VU_OBRIGATORIA",IF(AND(NOT(ISNUMBER(SEARCH("NOVO",D159))),N159&lt;&gt;""),"ALERTA: BASE_VU_NAO_APLICAVEL",IF(AND(UPPER(H159)="SIM",NOT(ISNUMBER(I159))),"ALERTA: BASE_VU_INVALIDA_OU_POSTERIOR_AO_FATOR_ALVO","OK")))))))))))</f>
        <v/>
      </c>
      <c r="N159" s="485"/>
      <c r="O159" s="487" t="str">
        <f>IFERROR(IF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1,IF(COUNTIFS($A$2:$A$200,$A159,$D$2:$D$200,"*novo*",$N$2:$N$200,"C4")&gt;0,4,IF(COUNTIFS($A$2:$A$200,$A159,$D$2:$D$200,"*novo*",$N$2:$N$200,"C3")&gt;0,3,IF(COUNTIFS($A$2:$A$200,$A159,$D$2:$D$200,"*novo*",$N$2:$N$200,"C2")&gt;0,2,IF(COUNTIFS($A$2:$A$200,$A159,$D$2:$D$200,"*novo*",$N$2:$N$200,"C1")&gt;0,1,IF(COUNTIFS($A$2:$A$200,$A159,$D$2:$D$200,"*novo*",$N$2:$N$200,"C0")&gt;0,0,""))))),IF(AND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0,INDEX(posicao_contratual!$Y$2:$Y$200,MATCH($A159,posicao_contratual!$A$2:$A$200,0))=0),0,"")),"")</f>
        <v/>
      </c>
    </row>
    <row r="160" spans="1:15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12"/>
        <v/>
      </c>
      <c r="H160" s="105"/>
      <c r="I160" s="64" t="str">
        <f>IFERROR(IF(OR($A160="",$C160=""),"",IF(OR(($O160)="",($O160)&gt;(MIN(MATCH($C160,{"C0","C1","C2","C3","C4"},0)-1,COUNT(parametros!$F$2:$F$6)-1)),NOT(ISNUMBER(INDEX(parametros!$F$2:$F$6,(MIN(MATCH($C160,{"C0","C1","C2","C3","C4"},0)-1,COUNT(parametros!$F$2:$F$6)-1))+1))),NOT(ISNUMBER(INDEX(parametros!$F$2:$F$6,($O160)+1)))),"",INDEX(parametros!$F$2:$F$6,(MIN(MATCH($C160,{"C0","C1","C2","C3","C4"},0)-1,COUNT(parametros!$F$2:$F$6)-1))+1)/INDEX(parametros!$F$2:$F$6,($O160)+1))),"")</f>
        <v/>
      </c>
      <c r="J160" s="107" t="str">
        <f t="shared" si="13"/>
        <v/>
      </c>
      <c r="K160" s="105"/>
      <c r="L160" s="85" t="str">
        <f t="shared" si="14"/>
        <v/>
      </c>
      <c r="M160" s="483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ITEM_DUPLICADO",IF(AND(ISNUMBER(SEARCH("NOVO",D160)),COUNTIFS($A$2:$A$200,A160,$D$2:$D$200,"*novo*")&gt;1),"ALERTA: NOVO_ITEM_COM_MAIS_DE_UMA_INCLUSAO",IF(OR(C160="",C160="Fora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item.",IF(AND(ISNUMBER(SEARCH("NOVO",D160)),OR(N160="",ISERROR(MATCH(N160,{"C0","C1","C2","C3","C4"},0)))),"ALERTA: BASE_VU_OBRIGATORIA",IF(AND(NOT(ISNUMBER(SEARCH("NOVO",D160))),N160&lt;&gt;""),"ALERTA: BASE_VU_NAO_APLICAVEL",IF(AND(UPPER(H160)="SIM",NOT(ISNUMBER(I160))),"ALERTA: BASE_VU_INVALIDA_OU_POSTERIOR_AO_FATOR_ALVO","OK")))))))))))</f>
        <v/>
      </c>
      <c r="N160" s="485"/>
      <c r="O160" s="487" t="str">
        <f>IFERROR(IF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1,IF(COUNTIFS($A$2:$A$200,$A160,$D$2:$D$200,"*novo*",$N$2:$N$200,"C4")&gt;0,4,IF(COUNTIFS($A$2:$A$200,$A160,$D$2:$D$200,"*novo*",$N$2:$N$200,"C3")&gt;0,3,IF(COUNTIFS($A$2:$A$200,$A160,$D$2:$D$200,"*novo*",$N$2:$N$200,"C2")&gt;0,2,IF(COUNTIFS($A$2:$A$200,$A160,$D$2:$D$200,"*novo*",$N$2:$N$200,"C1")&gt;0,1,IF(COUNTIFS($A$2:$A$200,$A160,$D$2:$D$200,"*novo*",$N$2:$N$200,"C0")&gt;0,0,""))))),IF(AND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0,INDEX(posicao_contratual!$Y$2:$Y$200,MATCH($A160,posicao_contratual!$A$2:$A$200,0))=0),0,"")),"")</f>
        <v/>
      </c>
    </row>
    <row r="161" spans="1:15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12"/>
        <v/>
      </c>
      <c r="H161" s="105"/>
      <c r="I161" s="64" t="str">
        <f>IFERROR(IF(OR($A161="",$C161=""),"",IF(OR(($O161)="",($O161)&gt;(MIN(MATCH($C161,{"C0","C1","C2","C3","C4"},0)-1,COUNT(parametros!$F$2:$F$6)-1)),NOT(ISNUMBER(INDEX(parametros!$F$2:$F$6,(MIN(MATCH($C161,{"C0","C1","C2","C3","C4"},0)-1,COUNT(parametros!$F$2:$F$6)-1))+1))),NOT(ISNUMBER(INDEX(parametros!$F$2:$F$6,($O161)+1)))),"",INDEX(parametros!$F$2:$F$6,(MIN(MATCH($C161,{"C0","C1","C2","C3","C4"},0)-1,COUNT(parametros!$F$2:$F$6)-1))+1)/INDEX(parametros!$F$2:$F$6,($O161)+1))),"")</f>
        <v/>
      </c>
      <c r="J161" s="107" t="str">
        <f t="shared" si="13"/>
        <v/>
      </c>
      <c r="K161" s="105"/>
      <c r="L161" s="85" t="str">
        <f t="shared" si="14"/>
        <v/>
      </c>
      <c r="M161" s="483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ITEM_DUPLICADO",IF(AND(ISNUMBER(SEARCH("NOVO",D161)),COUNTIFS($A$2:$A$200,A161,$D$2:$D$200,"*novo*")&gt;1),"ALERTA: NOVO_ITEM_COM_MAIS_DE_UMA_INCLUSAO",IF(OR(C161="",C161="Fora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item.",IF(AND(ISNUMBER(SEARCH("NOVO",D161)),OR(N161="",ISERROR(MATCH(N161,{"C0","C1","C2","C3","C4"},0)))),"ALERTA: BASE_VU_OBRIGATORIA",IF(AND(NOT(ISNUMBER(SEARCH("NOVO",D161))),N161&lt;&gt;""),"ALERTA: BASE_VU_NAO_APLICAVEL",IF(AND(UPPER(H161)="SIM",NOT(ISNUMBER(I161))),"ALERTA: BASE_VU_INVALIDA_OU_POSTERIOR_AO_FATOR_ALVO","OK")))))))))))</f>
        <v/>
      </c>
      <c r="N161" s="485"/>
      <c r="O161" s="487" t="str">
        <f>IFERROR(IF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1,IF(COUNTIFS($A$2:$A$200,$A161,$D$2:$D$200,"*novo*",$N$2:$N$200,"C4")&gt;0,4,IF(COUNTIFS($A$2:$A$200,$A161,$D$2:$D$200,"*novo*",$N$2:$N$200,"C3")&gt;0,3,IF(COUNTIFS($A$2:$A$200,$A161,$D$2:$D$200,"*novo*",$N$2:$N$200,"C2")&gt;0,2,IF(COUNTIFS($A$2:$A$200,$A161,$D$2:$D$200,"*novo*",$N$2:$N$200,"C1")&gt;0,1,IF(COUNTIFS($A$2:$A$200,$A161,$D$2:$D$200,"*novo*",$N$2:$N$200,"C0")&gt;0,0,""))))),IF(AND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0,INDEX(posicao_contratual!$Y$2:$Y$200,MATCH($A161,posicao_contratual!$A$2:$A$200,0))=0),0,"")),"")</f>
        <v/>
      </c>
    </row>
    <row r="162" spans="1:15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5">IF(OR(E162="",F162=""),"",ROUND(E162*F162,2))</f>
        <v/>
      </c>
      <c r="H162" s="105"/>
      <c r="I162" s="64" t="str">
        <f>IFERROR(IF(OR($A162="",$C162=""),"",IF(OR(($O162)="",($O162)&gt;(MIN(MATCH($C162,{"C0","C1","C2","C3","C4"},0)-1,COUNT(parametros!$F$2:$F$6)-1)),NOT(ISNUMBER(INDEX(parametros!$F$2:$F$6,(MIN(MATCH($C162,{"C0","C1","C2","C3","C4"},0)-1,COUNT(parametros!$F$2:$F$6)-1))+1))),NOT(ISNUMBER(INDEX(parametros!$F$2:$F$6,($O162)+1)))),"",INDEX(parametros!$F$2:$F$6,(MIN(MATCH($C162,{"C0","C1","C2","C3","C4"},0)-1,COUNT(parametros!$F$2:$F$6)-1))+1)/INDEX(parametros!$F$2:$F$6,($O162)+1))),"")</f>
        <v/>
      </c>
      <c r="J162" s="107" t="str">
        <f t="shared" ref="J162:J193" si="16">IF(OR(L162="",F162=""),"",IF(UPPER(H162)="SIM",IF(ISNUMBER(I162),ROUND(L162*ROUND(F162*I162,2),2),""),ROUND(L162*F162,2)))</f>
        <v/>
      </c>
      <c r="K162" s="105"/>
      <c r="L162" s="85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483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ITEM_DUPLICADO",IF(AND(ISNUMBER(SEARCH("NOVO",D162)),COUNTIFS($A$2:$A$200,A162,$D$2:$D$200,"*novo*")&gt;1),"ALERTA: NOVO_ITEM_COM_MAIS_DE_UMA_INCLUSAO",IF(OR(C162="",C162="Fora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item.",IF(AND(ISNUMBER(SEARCH("NOVO",D162)),OR(N162="",ISERROR(MATCH(N162,{"C0","C1","C2","C3","C4"},0)))),"ALERTA: BASE_VU_OBRIGATORIA",IF(AND(NOT(ISNUMBER(SEARCH("NOVO",D162))),N162&lt;&gt;""),"ALERTA: BASE_VU_NAO_APLICAVEL",IF(AND(UPPER(H162)="SIM",NOT(ISNUMBER(I162))),"ALERTA: BASE_VU_INVALIDA_OU_POSTERIOR_AO_FATOR_ALVO","OK")))))))))))</f>
        <v/>
      </c>
      <c r="N162" s="485"/>
      <c r="O162" s="487" t="str">
        <f>IFERROR(IF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1,IF(COUNTIFS($A$2:$A$200,$A162,$D$2:$D$200,"*novo*",$N$2:$N$200,"C4")&gt;0,4,IF(COUNTIFS($A$2:$A$200,$A162,$D$2:$D$200,"*novo*",$N$2:$N$200,"C3")&gt;0,3,IF(COUNTIFS($A$2:$A$200,$A162,$D$2:$D$200,"*novo*",$N$2:$N$200,"C2")&gt;0,2,IF(COUNTIFS($A$2:$A$200,$A162,$D$2:$D$200,"*novo*",$N$2:$N$200,"C1")&gt;0,1,IF(COUNTIFS($A$2:$A$200,$A162,$D$2:$D$200,"*novo*",$N$2:$N$200,"C0")&gt;0,0,""))))),IF(AND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0,INDEX(posicao_contratual!$Y$2:$Y$200,MATCH($A162,posicao_contratual!$A$2:$A$200,0))=0),0,"")),"")</f>
        <v/>
      </c>
    </row>
    <row r="163" spans="1:15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5"/>
        <v/>
      </c>
      <c r="H163" s="105"/>
      <c r="I163" s="64" t="str">
        <f>IFERROR(IF(OR($A163="",$C163=""),"",IF(OR(($O163)="",($O163)&gt;(MIN(MATCH($C163,{"C0","C1","C2","C3","C4"},0)-1,COUNT(parametros!$F$2:$F$6)-1)),NOT(ISNUMBER(INDEX(parametros!$F$2:$F$6,(MIN(MATCH($C163,{"C0","C1","C2","C3","C4"},0)-1,COUNT(parametros!$F$2:$F$6)-1))+1))),NOT(ISNUMBER(INDEX(parametros!$F$2:$F$6,($O163)+1)))),"",INDEX(parametros!$F$2:$F$6,(MIN(MATCH($C163,{"C0","C1","C2","C3","C4"},0)-1,COUNT(parametros!$F$2:$F$6)-1))+1)/INDEX(parametros!$F$2:$F$6,($O163)+1))),"")</f>
        <v/>
      </c>
      <c r="J163" s="107" t="str">
        <f t="shared" si="16"/>
        <v/>
      </c>
      <c r="K163" s="105"/>
      <c r="L163" s="85" t="str">
        <f t="shared" si="17"/>
        <v/>
      </c>
      <c r="M163" s="483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ITEM_DUPLICADO",IF(AND(ISNUMBER(SEARCH("NOVO",D163)),COUNTIFS($A$2:$A$200,A163,$D$2:$D$200,"*novo*")&gt;1),"ALERTA: NOVO_ITEM_COM_MAIS_DE_UMA_INCLUSAO",IF(OR(C163="",C163="Fora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item.",IF(AND(ISNUMBER(SEARCH("NOVO",D163)),OR(N163="",ISERROR(MATCH(N163,{"C0","C1","C2","C3","C4"},0)))),"ALERTA: BASE_VU_OBRIGATORIA",IF(AND(NOT(ISNUMBER(SEARCH("NOVO",D163))),N163&lt;&gt;""),"ALERTA: BASE_VU_NAO_APLICAVEL",IF(AND(UPPER(H163)="SIM",NOT(ISNUMBER(I163))),"ALERTA: BASE_VU_INVALIDA_OU_POSTERIOR_AO_FATOR_ALVO","OK")))))))))))</f>
        <v/>
      </c>
      <c r="N163" s="485"/>
      <c r="O163" s="487" t="str">
        <f>IFERROR(IF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1,IF(COUNTIFS($A$2:$A$200,$A163,$D$2:$D$200,"*novo*",$N$2:$N$200,"C4")&gt;0,4,IF(COUNTIFS($A$2:$A$200,$A163,$D$2:$D$200,"*novo*",$N$2:$N$200,"C3")&gt;0,3,IF(COUNTIFS($A$2:$A$200,$A163,$D$2:$D$200,"*novo*",$N$2:$N$200,"C2")&gt;0,2,IF(COUNTIFS($A$2:$A$200,$A163,$D$2:$D$200,"*novo*",$N$2:$N$200,"C1")&gt;0,1,IF(COUNTIFS($A$2:$A$200,$A163,$D$2:$D$200,"*novo*",$N$2:$N$200,"C0")&gt;0,0,""))))),IF(AND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0,INDEX(posicao_contratual!$Y$2:$Y$200,MATCH($A163,posicao_contratual!$A$2:$A$200,0))=0),0,"")),"")</f>
        <v/>
      </c>
    </row>
    <row r="164" spans="1:15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5"/>
        <v/>
      </c>
      <c r="H164" s="105"/>
      <c r="I164" s="64" t="str">
        <f>IFERROR(IF(OR($A164="",$C164=""),"",IF(OR(($O164)="",($O164)&gt;(MIN(MATCH($C164,{"C0","C1","C2","C3","C4"},0)-1,COUNT(parametros!$F$2:$F$6)-1)),NOT(ISNUMBER(INDEX(parametros!$F$2:$F$6,(MIN(MATCH($C164,{"C0","C1","C2","C3","C4"},0)-1,COUNT(parametros!$F$2:$F$6)-1))+1))),NOT(ISNUMBER(INDEX(parametros!$F$2:$F$6,($O164)+1)))),"",INDEX(parametros!$F$2:$F$6,(MIN(MATCH($C164,{"C0","C1","C2","C3","C4"},0)-1,COUNT(parametros!$F$2:$F$6)-1))+1)/INDEX(parametros!$F$2:$F$6,($O164)+1))),"")</f>
        <v/>
      </c>
      <c r="J164" s="107" t="str">
        <f t="shared" si="16"/>
        <v/>
      </c>
      <c r="K164" s="105"/>
      <c r="L164" s="85" t="str">
        <f t="shared" si="17"/>
        <v/>
      </c>
      <c r="M164" s="483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ITEM_DUPLICADO",IF(AND(ISNUMBER(SEARCH("NOVO",D164)),COUNTIFS($A$2:$A$200,A164,$D$2:$D$200,"*novo*")&gt;1),"ALERTA: NOVO_ITEM_COM_MAIS_DE_UMA_INCLUSAO",IF(OR(C164="",C164="Fora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item.",IF(AND(ISNUMBER(SEARCH("NOVO",D164)),OR(N164="",ISERROR(MATCH(N164,{"C0","C1","C2","C3","C4"},0)))),"ALERTA: BASE_VU_OBRIGATORIA",IF(AND(NOT(ISNUMBER(SEARCH("NOVO",D164))),N164&lt;&gt;""),"ALERTA: BASE_VU_NAO_APLICAVEL",IF(AND(UPPER(H164)="SIM",NOT(ISNUMBER(I164))),"ALERTA: BASE_VU_INVALIDA_OU_POSTERIOR_AO_FATOR_ALVO","OK")))))))))))</f>
        <v/>
      </c>
      <c r="N164" s="485"/>
      <c r="O164" s="487" t="str">
        <f>IFERROR(IF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1,IF(COUNTIFS($A$2:$A$200,$A164,$D$2:$D$200,"*novo*",$N$2:$N$200,"C4")&gt;0,4,IF(COUNTIFS($A$2:$A$200,$A164,$D$2:$D$200,"*novo*",$N$2:$N$200,"C3")&gt;0,3,IF(COUNTIFS($A$2:$A$200,$A164,$D$2:$D$200,"*novo*",$N$2:$N$200,"C2")&gt;0,2,IF(COUNTIFS($A$2:$A$200,$A164,$D$2:$D$200,"*novo*",$N$2:$N$200,"C1")&gt;0,1,IF(COUNTIFS($A$2:$A$200,$A164,$D$2:$D$200,"*novo*",$N$2:$N$200,"C0")&gt;0,0,""))))),IF(AND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0,INDEX(posicao_contratual!$Y$2:$Y$200,MATCH($A164,posicao_contratual!$A$2:$A$200,0))=0),0,"")),"")</f>
        <v/>
      </c>
    </row>
    <row r="165" spans="1:15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5"/>
        <v/>
      </c>
      <c r="H165" s="105"/>
      <c r="I165" s="64" t="str">
        <f>IFERROR(IF(OR($A165="",$C165=""),"",IF(OR(($O165)="",($O165)&gt;(MIN(MATCH($C165,{"C0","C1","C2","C3","C4"},0)-1,COUNT(parametros!$F$2:$F$6)-1)),NOT(ISNUMBER(INDEX(parametros!$F$2:$F$6,(MIN(MATCH($C165,{"C0","C1","C2","C3","C4"},0)-1,COUNT(parametros!$F$2:$F$6)-1))+1))),NOT(ISNUMBER(INDEX(parametros!$F$2:$F$6,($O165)+1)))),"",INDEX(parametros!$F$2:$F$6,(MIN(MATCH($C165,{"C0","C1","C2","C3","C4"},0)-1,COUNT(parametros!$F$2:$F$6)-1))+1)/INDEX(parametros!$F$2:$F$6,($O165)+1))),"")</f>
        <v/>
      </c>
      <c r="J165" s="107" t="str">
        <f t="shared" si="16"/>
        <v/>
      </c>
      <c r="K165" s="105"/>
      <c r="L165" s="85" t="str">
        <f t="shared" si="17"/>
        <v/>
      </c>
      <c r="M165" s="483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ITEM_DUPLICADO",IF(AND(ISNUMBER(SEARCH("NOVO",D165)),COUNTIFS($A$2:$A$200,A165,$D$2:$D$200,"*novo*")&gt;1),"ALERTA: NOVO_ITEM_COM_MAIS_DE_UMA_INCLUSAO",IF(OR(C165="",C165="Fora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item.",IF(AND(ISNUMBER(SEARCH("NOVO",D165)),OR(N165="",ISERROR(MATCH(N165,{"C0","C1","C2","C3","C4"},0)))),"ALERTA: BASE_VU_OBRIGATORIA",IF(AND(NOT(ISNUMBER(SEARCH("NOVO",D165))),N165&lt;&gt;""),"ALERTA: BASE_VU_NAO_APLICAVEL",IF(AND(UPPER(H165)="SIM",NOT(ISNUMBER(I165))),"ALERTA: BASE_VU_INVALIDA_OU_POSTERIOR_AO_FATOR_ALVO","OK")))))))))))</f>
        <v/>
      </c>
      <c r="N165" s="485"/>
      <c r="O165" s="487" t="str">
        <f>IFERROR(IF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1,IF(COUNTIFS($A$2:$A$200,$A165,$D$2:$D$200,"*novo*",$N$2:$N$200,"C4")&gt;0,4,IF(COUNTIFS($A$2:$A$200,$A165,$D$2:$D$200,"*novo*",$N$2:$N$200,"C3")&gt;0,3,IF(COUNTIFS($A$2:$A$200,$A165,$D$2:$D$200,"*novo*",$N$2:$N$200,"C2")&gt;0,2,IF(COUNTIFS($A$2:$A$200,$A165,$D$2:$D$200,"*novo*",$N$2:$N$200,"C1")&gt;0,1,IF(COUNTIFS($A$2:$A$200,$A165,$D$2:$D$200,"*novo*",$N$2:$N$200,"C0")&gt;0,0,""))))),IF(AND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0,INDEX(posicao_contratual!$Y$2:$Y$200,MATCH($A165,posicao_contratual!$A$2:$A$200,0))=0),0,"")),"")</f>
        <v/>
      </c>
    </row>
    <row r="166" spans="1:15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5"/>
        <v/>
      </c>
      <c r="H166" s="105"/>
      <c r="I166" s="64" t="str">
        <f>IFERROR(IF(OR($A166="",$C166=""),"",IF(OR(($O166)="",($O166)&gt;(MIN(MATCH($C166,{"C0","C1","C2","C3","C4"},0)-1,COUNT(parametros!$F$2:$F$6)-1)),NOT(ISNUMBER(INDEX(parametros!$F$2:$F$6,(MIN(MATCH($C166,{"C0","C1","C2","C3","C4"},0)-1,COUNT(parametros!$F$2:$F$6)-1))+1))),NOT(ISNUMBER(INDEX(parametros!$F$2:$F$6,($O166)+1)))),"",INDEX(parametros!$F$2:$F$6,(MIN(MATCH($C166,{"C0","C1","C2","C3","C4"},0)-1,COUNT(parametros!$F$2:$F$6)-1))+1)/INDEX(parametros!$F$2:$F$6,($O166)+1))),"")</f>
        <v/>
      </c>
      <c r="J166" s="107" t="str">
        <f t="shared" si="16"/>
        <v/>
      </c>
      <c r="K166" s="105"/>
      <c r="L166" s="85" t="str">
        <f t="shared" si="17"/>
        <v/>
      </c>
      <c r="M166" s="483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ITEM_DUPLICADO",IF(AND(ISNUMBER(SEARCH("NOVO",D166)),COUNTIFS($A$2:$A$200,A166,$D$2:$D$200,"*novo*")&gt;1),"ALERTA: NOVO_ITEM_COM_MAIS_DE_UMA_INCLUSAO",IF(OR(C166="",C166="Fora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item.",IF(AND(ISNUMBER(SEARCH("NOVO",D166)),OR(N166="",ISERROR(MATCH(N166,{"C0","C1","C2","C3","C4"},0)))),"ALERTA: BASE_VU_OBRIGATORIA",IF(AND(NOT(ISNUMBER(SEARCH("NOVO",D166))),N166&lt;&gt;""),"ALERTA: BASE_VU_NAO_APLICAVEL",IF(AND(UPPER(H166)="SIM",NOT(ISNUMBER(I166))),"ALERTA: BASE_VU_INVALIDA_OU_POSTERIOR_AO_FATOR_ALVO","OK")))))))))))</f>
        <v/>
      </c>
      <c r="N166" s="485"/>
      <c r="O166" s="487" t="str">
        <f>IFERROR(IF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1,IF(COUNTIFS($A$2:$A$200,$A166,$D$2:$D$200,"*novo*",$N$2:$N$200,"C4")&gt;0,4,IF(COUNTIFS($A$2:$A$200,$A166,$D$2:$D$200,"*novo*",$N$2:$N$200,"C3")&gt;0,3,IF(COUNTIFS($A$2:$A$200,$A166,$D$2:$D$200,"*novo*",$N$2:$N$200,"C2")&gt;0,2,IF(COUNTIFS($A$2:$A$200,$A166,$D$2:$D$200,"*novo*",$N$2:$N$200,"C1")&gt;0,1,IF(COUNTIFS($A$2:$A$200,$A166,$D$2:$D$200,"*novo*",$N$2:$N$200,"C0")&gt;0,0,""))))),IF(AND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0,INDEX(posicao_contratual!$Y$2:$Y$200,MATCH($A166,posicao_contratual!$A$2:$A$200,0))=0),0,"")),"")</f>
        <v/>
      </c>
    </row>
    <row r="167" spans="1:15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5"/>
        <v/>
      </c>
      <c r="H167" s="105"/>
      <c r="I167" s="64" t="str">
        <f>IFERROR(IF(OR($A167="",$C167=""),"",IF(OR(($O167)="",($O167)&gt;(MIN(MATCH($C167,{"C0","C1","C2","C3","C4"},0)-1,COUNT(parametros!$F$2:$F$6)-1)),NOT(ISNUMBER(INDEX(parametros!$F$2:$F$6,(MIN(MATCH($C167,{"C0","C1","C2","C3","C4"},0)-1,COUNT(parametros!$F$2:$F$6)-1))+1))),NOT(ISNUMBER(INDEX(parametros!$F$2:$F$6,($O167)+1)))),"",INDEX(parametros!$F$2:$F$6,(MIN(MATCH($C167,{"C0","C1","C2","C3","C4"},0)-1,COUNT(parametros!$F$2:$F$6)-1))+1)/INDEX(parametros!$F$2:$F$6,($O167)+1))),"")</f>
        <v/>
      </c>
      <c r="J167" s="107" t="str">
        <f t="shared" si="16"/>
        <v/>
      </c>
      <c r="K167" s="105"/>
      <c r="L167" s="85" t="str">
        <f t="shared" si="17"/>
        <v/>
      </c>
      <c r="M167" s="483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ITEM_DUPLICADO",IF(AND(ISNUMBER(SEARCH("NOVO",D167)),COUNTIFS($A$2:$A$200,A167,$D$2:$D$200,"*novo*")&gt;1),"ALERTA: NOVO_ITEM_COM_MAIS_DE_UMA_INCLUSAO",IF(OR(C167="",C167="Fora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item.",IF(AND(ISNUMBER(SEARCH("NOVO",D167)),OR(N167="",ISERROR(MATCH(N167,{"C0","C1","C2","C3","C4"},0)))),"ALERTA: BASE_VU_OBRIGATORIA",IF(AND(NOT(ISNUMBER(SEARCH("NOVO",D167))),N167&lt;&gt;""),"ALERTA: BASE_VU_NAO_APLICAVEL",IF(AND(UPPER(H167)="SIM",NOT(ISNUMBER(I167))),"ALERTA: BASE_VU_INVALIDA_OU_POSTERIOR_AO_FATOR_ALVO","OK")))))))))))</f>
        <v/>
      </c>
      <c r="N167" s="485"/>
      <c r="O167" s="487" t="str">
        <f>IFERROR(IF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1,IF(COUNTIFS($A$2:$A$200,$A167,$D$2:$D$200,"*novo*",$N$2:$N$200,"C4")&gt;0,4,IF(COUNTIFS($A$2:$A$200,$A167,$D$2:$D$200,"*novo*",$N$2:$N$200,"C3")&gt;0,3,IF(COUNTIFS($A$2:$A$200,$A167,$D$2:$D$200,"*novo*",$N$2:$N$200,"C2")&gt;0,2,IF(COUNTIFS($A$2:$A$200,$A167,$D$2:$D$200,"*novo*",$N$2:$N$200,"C1")&gt;0,1,IF(COUNTIFS($A$2:$A$200,$A167,$D$2:$D$200,"*novo*",$N$2:$N$200,"C0")&gt;0,0,""))))),IF(AND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0,INDEX(posicao_contratual!$Y$2:$Y$200,MATCH($A167,posicao_contratual!$A$2:$A$200,0))=0),0,"")),"")</f>
        <v/>
      </c>
    </row>
    <row r="168" spans="1:15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5"/>
        <v/>
      </c>
      <c r="H168" s="105"/>
      <c r="I168" s="64" t="str">
        <f>IFERROR(IF(OR($A168="",$C168=""),"",IF(OR(($O168)="",($O168)&gt;(MIN(MATCH($C168,{"C0","C1","C2","C3","C4"},0)-1,COUNT(parametros!$F$2:$F$6)-1)),NOT(ISNUMBER(INDEX(parametros!$F$2:$F$6,(MIN(MATCH($C168,{"C0","C1","C2","C3","C4"},0)-1,COUNT(parametros!$F$2:$F$6)-1))+1))),NOT(ISNUMBER(INDEX(parametros!$F$2:$F$6,($O168)+1)))),"",INDEX(parametros!$F$2:$F$6,(MIN(MATCH($C168,{"C0","C1","C2","C3","C4"},0)-1,COUNT(parametros!$F$2:$F$6)-1))+1)/INDEX(parametros!$F$2:$F$6,($O168)+1))),"")</f>
        <v/>
      </c>
      <c r="J168" s="107" t="str">
        <f t="shared" si="16"/>
        <v/>
      </c>
      <c r="K168" s="105"/>
      <c r="L168" s="85" t="str">
        <f t="shared" si="17"/>
        <v/>
      </c>
      <c r="M168" s="483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ITEM_DUPLICADO",IF(AND(ISNUMBER(SEARCH("NOVO",D168)),COUNTIFS($A$2:$A$200,A168,$D$2:$D$200,"*novo*")&gt;1),"ALERTA: NOVO_ITEM_COM_MAIS_DE_UMA_INCLUSAO",IF(OR(C168="",C168="Fora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item.",IF(AND(ISNUMBER(SEARCH("NOVO",D168)),OR(N168="",ISERROR(MATCH(N168,{"C0","C1","C2","C3","C4"},0)))),"ALERTA: BASE_VU_OBRIGATORIA",IF(AND(NOT(ISNUMBER(SEARCH("NOVO",D168))),N168&lt;&gt;""),"ALERTA: BASE_VU_NAO_APLICAVEL",IF(AND(UPPER(H168)="SIM",NOT(ISNUMBER(I168))),"ALERTA: BASE_VU_INVALIDA_OU_POSTERIOR_AO_FATOR_ALVO","OK")))))))))))</f>
        <v/>
      </c>
      <c r="N168" s="485"/>
      <c r="O168" s="487" t="str">
        <f>IFERROR(IF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1,IF(COUNTIFS($A$2:$A$200,$A168,$D$2:$D$200,"*novo*",$N$2:$N$200,"C4")&gt;0,4,IF(COUNTIFS($A$2:$A$200,$A168,$D$2:$D$200,"*novo*",$N$2:$N$200,"C3")&gt;0,3,IF(COUNTIFS($A$2:$A$200,$A168,$D$2:$D$200,"*novo*",$N$2:$N$200,"C2")&gt;0,2,IF(COUNTIFS($A$2:$A$200,$A168,$D$2:$D$200,"*novo*",$N$2:$N$200,"C1")&gt;0,1,IF(COUNTIFS($A$2:$A$200,$A168,$D$2:$D$200,"*novo*",$N$2:$N$200,"C0")&gt;0,0,""))))),IF(AND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0,INDEX(posicao_contratual!$Y$2:$Y$200,MATCH($A168,posicao_contratual!$A$2:$A$200,0))=0),0,"")),"")</f>
        <v/>
      </c>
    </row>
    <row r="169" spans="1:15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5"/>
        <v/>
      </c>
      <c r="H169" s="105"/>
      <c r="I169" s="64" t="str">
        <f>IFERROR(IF(OR($A169="",$C169=""),"",IF(OR(($O169)="",($O169)&gt;(MIN(MATCH($C169,{"C0","C1","C2","C3","C4"},0)-1,COUNT(parametros!$F$2:$F$6)-1)),NOT(ISNUMBER(INDEX(parametros!$F$2:$F$6,(MIN(MATCH($C169,{"C0","C1","C2","C3","C4"},0)-1,COUNT(parametros!$F$2:$F$6)-1))+1))),NOT(ISNUMBER(INDEX(parametros!$F$2:$F$6,($O169)+1)))),"",INDEX(parametros!$F$2:$F$6,(MIN(MATCH($C169,{"C0","C1","C2","C3","C4"},0)-1,COUNT(parametros!$F$2:$F$6)-1))+1)/INDEX(parametros!$F$2:$F$6,($O169)+1))),"")</f>
        <v/>
      </c>
      <c r="J169" s="107" t="str">
        <f t="shared" si="16"/>
        <v/>
      </c>
      <c r="K169" s="105"/>
      <c r="L169" s="85" t="str">
        <f t="shared" si="17"/>
        <v/>
      </c>
      <c r="M169" s="483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ITEM_DUPLICADO",IF(AND(ISNUMBER(SEARCH("NOVO",D169)),COUNTIFS($A$2:$A$200,A169,$D$2:$D$200,"*novo*")&gt;1),"ALERTA: NOVO_ITEM_COM_MAIS_DE_UMA_INCLUSAO",IF(OR(C169="",C169="Fora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item.",IF(AND(ISNUMBER(SEARCH("NOVO",D169)),OR(N169="",ISERROR(MATCH(N169,{"C0","C1","C2","C3","C4"},0)))),"ALERTA: BASE_VU_OBRIGATORIA",IF(AND(NOT(ISNUMBER(SEARCH("NOVO",D169))),N169&lt;&gt;""),"ALERTA: BASE_VU_NAO_APLICAVEL",IF(AND(UPPER(H169)="SIM",NOT(ISNUMBER(I169))),"ALERTA: BASE_VU_INVALIDA_OU_POSTERIOR_AO_FATOR_ALVO","OK")))))))))))</f>
        <v/>
      </c>
      <c r="N169" s="485"/>
      <c r="O169" s="487" t="str">
        <f>IFERROR(IF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1,IF(COUNTIFS($A$2:$A$200,$A169,$D$2:$D$200,"*novo*",$N$2:$N$200,"C4")&gt;0,4,IF(COUNTIFS($A$2:$A$200,$A169,$D$2:$D$200,"*novo*",$N$2:$N$200,"C3")&gt;0,3,IF(COUNTIFS($A$2:$A$200,$A169,$D$2:$D$200,"*novo*",$N$2:$N$200,"C2")&gt;0,2,IF(COUNTIFS($A$2:$A$200,$A169,$D$2:$D$200,"*novo*",$N$2:$N$200,"C1")&gt;0,1,IF(COUNTIFS($A$2:$A$200,$A169,$D$2:$D$200,"*novo*",$N$2:$N$200,"C0")&gt;0,0,""))))),IF(AND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0,INDEX(posicao_contratual!$Y$2:$Y$200,MATCH($A169,posicao_contratual!$A$2:$A$200,0))=0),0,"")),"")</f>
        <v/>
      </c>
    </row>
    <row r="170" spans="1:15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5"/>
        <v/>
      </c>
      <c r="H170" s="105"/>
      <c r="I170" s="64" t="str">
        <f>IFERROR(IF(OR($A170="",$C170=""),"",IF(OR(($O170)="",($O170)&gt;(MIN(MATCH($C170,{"C0","C1","C2","C3","C4"},0)-1,COUNT(parametros!$F$2:$F$6)-1)),NOT(ISNUMBER(INDEX(parametros!$F$2:$F$6,(MIN(MATCH($C170,{"C0","C1","C2","C3","C4"},0)-1,COUNT(parametros!$F$2:$F$6)-1))+1))),NOT(ISNUMBER(INDEX(parametros!$F$2:$F$6,($O170)+1)))),"",INDEX(parametros!$F$2:$F$6,(MIN(MATCH($C170,{"C0","C1","C2","C3","C4"},0)-1,COUNT(parametros!$F$2:$F$6)-1))+1)/INDEX(parametros!$F$2:$F$6,($O170)+1))),"")</f>
        <v/>
      </c>
      <c r="J170" s="107" t="str">
        <f t="shared" si="16"/>
        <v/>
      </c>
      <c r="K170" s="105"/>
      <c r="L170" s="85" t="str">
        <f t="shared" si="17"/>
        <v/>
      </c>
      <c r="M170" s="483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ITEM_DUPLICADO",IF(AND(ISNUMBER(SEARCH("NOVO",D170)),COUNTIFS($A$2:$A$200,A170,$D$2:$D$200,"*novo*")&gt;1),"ALERTA: NOVO_ITEM_COM_MAIS_DE_UMA_INCLUSAO",IF(OR(C170="",C170="Fora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item.",IF(AND(ISNUMBER(SEARCH("NOVO",D170)),OR(N170="",ISERROR(MATCH(N170,{"C0","C1","C2","C3","C4"},0)))),"ALERTA: BASE_VU_OBRIGATORIA",IF(AND(NOT(ISNUMBER(SEARCH("NOVO",D170))),N170&lt;&gt;""),"ALERTA: BASE_VU_NAO_APLICAVEL",IF(AND(UPPER(H170)="SIM",NOT(ISNUMBER(I170))),"ALERTA: BASE_VU_INVALIDA_OU_POSTERIOR_AO_FATOR_ALVO","OK")))))))))))</f>
        <v/>
      </c>
      <c r="N170" s="485"/>
      <c r="O170" s="487" t="str">
        <f>IFERROR(IF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1,IF(COUNTIFS($A$2:$A$200,$A170,$D$2:$D$200,"*novo*",$N$2:$N$200,"C4")&gt;0,4,IF(COUNTIFS($A$2:$A$200,$A170,$D$2:$D$200,"*novo*",$N$2:$N$200,"C3")&gt;0,3,IF(COUNTIFS($A$2:$A$200,$A170,$D$2:$D$200,"*novo*",$N$2:$N$200,"C2")&gt;0,2,IF(COUNTIFS($A$2:$A$200,$A170,$D$2:$D$200,"*novo*",$N$2:$N$200,"C1")&gt;0,1,IF(COUNTIFS($A$2:$A$200,$A170,$D$2:$D$200,"*novo*",$N$2:$N$200,"C0")&gt;0,0,""))))),IF(AND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0,INDEX(posicao_contratual!$Y$2:$Y$200,MATCH($A170,posicao_contratual!$A$2:$A$200,0))=0),0,"")),"")</f>
        <v/>
      </c>
    </row>
    <row r="171" spans="1:15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5"/>
        <v/>
      </c>
      <c r="H171" s="105"/>
      <c r="I171" s="64" t="str">
        <f>IFERROR(IF(OR($A171="",$C171=""),"",IF(OR(($O171)="",($O171)&gt;(MIN(MATCH($C171,{"C0","C1","C2","C3","C4"},0)-1,COUNT(parametros!$F$2:$F$6)-1)),NOT(ISNUMBER(INDEX(parametros!$F$2:$F$6,(MIN(MATCH($C171,{"C0","C1","C2","C3","C4"},0)-1,COUNT(parametros!$F$2:$F$6)-1))+1))),NOT(ISNUMBER(INDEX(parametros!$F$2:$F$6,($O171)+1)))),"",INDEX(parametros!$F$2:$F$6,(MIN(MATCH($C171,{"C0","C1","C2","C3","C4"},0)-1,COUNT(parametros!$F$2:$F$6)-1))+1)/INDEX(parametros!$F$2:$F$6,($O171)+1))),"")</f>
        <v/>
      </c>
      <c r="J171" s="107" t="str">
        <f t="shared" si="16"/>
        <v/>
      </c>
      <c r="K171" s="105"/>
      <c r="L171" s="85" t="str">
        <f t="shared" si="17"/>
        <v/>
      </c>
      <c r="M171" s="483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ITEM_DUPLICADO",IF(AND(ISNUMBER(SEARCH("NOVO",D171)),COUNTIFS($A$2:$A$200,A171,$D$2:$D$200,"*novo*")&gt;1),"ALERTA: NOVO_ITEM_COM_MAIS_DE_UMA_INCLUSAO",IF(OR(C171="",C171="Fora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item.",IF(AND(ISNUMBER(SEARCH("NOVO",D171)),OR(N171="",ISERROR(MATCH(N171,{"C0","C1","C2","C3","C4"},0)))),"ALERTA: BASE_VU_OBRIGATORIA",IF(AND(NOT(ISNUMBER(SEARCH("NOVO",D171))),N171&lt;&gt;""),"ALERTA: BASE_VU_NAO_APLICAVEL",IF(AND(UPPER(H171)="SIM",NOT(ISNUMBER(I171))),"ALERTA: BASE_VU_INVALIDA_OU_POSTERIOR_AO_FATOR_ALVO","OK")))))))))))</f>
        <v/>
      </c>
      <c r="N171" s="485"/>
      <c r="O171" s="487" t="str">
        <f>IFERROR(IF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1,IF(COUNTIFS($A$2:$A$200,$A171,$D$2:$D$200,"*novo*",$N$2:$N$200,"C4")&gt;0,4,IF(COUNTIFS($A$2:$A$200,$A171,$D$2:$D$200,"*novo*",$N$2:$N$200,"C3")&gt;0,3,IF(COUNTIFS($A$2:$A$200,$A171,$D$2:$D$200,"*novo*",$N$2:$N$200,"C2")&gt;0,2,IF(COUNTIFS($A$2:$A$200,$A171,$D$2:$D$200,"*novo*",$N$2:$N$200,"C1")&gt;0,1,IF(COUNTIFS($A$2:$A$200,$A171,$D$2:$D$200,"*novo*",$N$2:$N$200,"C0")&gt;0,0,""))))),IF(AND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0,INDEX(posicao_contratual!$Y$2:$Y$200,MATCH($A171,posicao_contratual!$A$2:$A$200,0))=0),0,"")),"")</f>
        <v/>
      </c>
    </row>
    <row r="172" spans="1:15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5"/>
        <v/>
      </c>
      <c r="H172" s="105"/>
      <c r="I172" s="64" t="str">
        <f>IFERROR(IF(OR($A172="",$C172=""),"",IF(OR(($O172)="",($O172)&gt;(MIN(MATCH($C172,{"C0","C1","C2","C3","C4"},0)-1,COUNT(parametros!$F$2:$F$6)-1)),NOT(ISNUMBER(INDEX(parametros!$F$2:$F$6,(MIN(MATCH($C172,{"C0","C1","C2","C3","C4"},0)-1,COUNT(parametros!$F$2:$F$6)-1))+1))),NOT(ISNUMBER(INDEX(parametros!$F$2:$F$6,($O172)+1)))),"",INDEX(parametros!$F$2:$F$6,(MIN(MATCH($C172,{"C0","C1","C2","C3","C4"},0)-1,COUNT(parametros!$F$2:$F$6)-1))+1)/INDEX(parametros!$F$2:$F$6,($O172)+1))),"")</f>
        <v/>
      </c>
      <c r="J172" s="107" t="str">
        <f t="shared" si="16"/>
        <v/>
      </c>
      <c r="K172" s="105"/>
      <c r="L172" s="85" t="str">
        <f t="shared" si="17"/>
        <v/>
      </c>
      <c r="M172" s="483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ITEM_DUPLICADO",IF(AND(ISNUMBER(SEARCH("NOVO",D172)),COUNTIFS($A$2:$A$200,A172,$D$2:$D$200,"*novo*")&gt;1),"ALERTA: NOVO_ITEM_COM_MAIS_DE_UMA_INCLUSAO",IF(OR(C172="",C172="Fora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item.",IF(AND(ISNUMBER(SEARCH("NOVO",D172)),OR(N172="",ISERROR(MATCH(N172,{"C0","C1","C2","C3","C4"},0)))),"ALERTA: BASE_VU_OBRIGATORIA",IF(AND(NOT(ISNUMBER(SEARCH("NOVO",D172))),N172&lt;&gt;""),"ALERTA: BASE_VU_NAO_APLICAVEL",IF(AND(UPPER(H172)="SIM",NOT(ISNUMBER(I172))),"ALERTA: BASE_VU_INVALIDA_OU_POSTERIOR_AO_FATOR_ALVO","OK")))))))))))</f>
        <v/>
      </c>
      <c r="N172" s="485"/>
      <c r="O172" s="487" t="str">
        <f>IFERROR(IF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1,IF(COUNTIFS($A$2:$A$200,$A172,$D$2:$D$200,"*novo*",$N$2:$N$200,"C4")&gt;0,4,IF(COUNTIFS($A$2:$A$200,$A172,$D$2:$D$200,"*novo*",$N$2:$N$200,"C3")&gt;0,3,IF(COUNTIFS($A$2:$A$200,$A172,$D$2:$D$200,"*novo*",$N$2:$N$200,"C2")&gt;0,2,IF(COUNTIFS($A$2:$A$200,$A172,$D$2:$D$200,"*novo*",$N$2:$N$200,"C1")&gt;0,1,IF(COUNTIFS($A$2:$A$200,$A172,$D$2:$D$200,"*novo*",$N$2:$N$200,"C0")&gt;0,0,""))))),IF(AND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0,INDEX(posicao_contratual!$Y$2:$Y$200,MATCH($A172,posicao_contratual!$A$2:$A$200,0))=0),0,"")),"")</f>
        <v/>
      </c>
    </row>
    <row r="173" spans="1:15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5"/>
        <v/>
      </c>
      <c r="H173" s="105"/>
      <c r="I173" s="64" t="str">
        <f>IFERROR(IF(OR($A173="",$C173=""),"",IF(OR(($O173)="",($O173)&gt;(MIN(MATCH($C173,{"C0","C1","C2","C3","C4"},0)-1,COUNT(parametros!$F$2:$F$6)-1)),NOT(ISNUMBER(INDEX(parametros!$F$2:$F$6,(MIN(MATCH($C173,{"C0","C1","C2","C3","C4"},0)-1,COUNT(parametros!$F$2:$F$6)-1))+1))),NOT(ISNUMBER(INDEX(parametros!$F$2:$F$6,($O173)+1)))),"",INDEX(parametros!$F$2:$F$6,(MIN(MATCH($C173,{"C0","C1","C2","C3","C4"},0)-1,COUNT(parametros!$F$2:$F$6)-1))+1)/INDEX(parametros!$F$2:$F$6,($O173)+1))),"")</f>
        <v/>
      </c>
      <c r="J173" s="107" t="str">
        <f t="shared" si="16"/>
        <v/>
      </c>
      <c r="K173" s="105"/>
      <c r="L173" s="85" t="str">
        <f t="shared" si="17"/>
        <v/>
      </c>
      <c r="M173" s="483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ITEM_DUPLICADO",IF(AND(ISNUMBER(SEARCH("NOVO",D173)),COUNTIFS($A$2:$A$200,A173,$D$2:$D$200,"*novo*")&gt;1),"ALERTA: NOVO_ITEM_COM_MAIS_DE_UMA_INCLUSAO",IF(OR(C173="",C173="Fora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item.",IF(AND(ISNUMBER(SEARCH("NOVO",D173)),OR(N173="",ISERROR(MATCH(N173,{"C0","C1","C2","C3","C4"},0)))),"ALERTA: BASE_VU_OBRIGATORIA",IF(AND(NOT(ISNUMBER(SEARCH("NOVO",D173))),N173&lt;&gt;""),"ALERTA: BASE_VU_NAO_APLICAVEL",IF(AND(UPPER(H173)="SIM",NOT(ISNUMBER(I173))),"ALERTA: BASE_VU_INVALIDA_OU_POSTERIOR_AO_FATOR_ALVO","OK")))))))))))</f>
        <v/>
      </c>
      <c r="N173" s="485"/>
      <c r="O173" s="487" t="str">
        <f>IFERROR(IF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1,IF(COUNTIFS($A$2:$A$200,$A173,$D$2:$D$200,"*novo*",$N$2:$N$200,"C4")&gt;0,4,IF(COUNTIFS($A$2:$A$200,$A173,$D$2:$D$200,"*novo*",$N$2:$N$200,"C3")&gt;0,3,IF(COUNTIFS($A$2:$A$200,$A173,$D$2:$D$200,"*novo*",$N$2:$N$200,"C2")&gt;0,2,IF(COUNTIFS($A$2:$A$200,$A173,$D$2:$D$200,"*novo*",$N$2:$N$200,"C1")&gt;0,1,IF(COUNTIFS($A$2:$A$200,$A173,$D$2:$D$200,"*novo*",$N$2:$N$200,"C0")&gt;0,0,""))))),IF(AND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0,INDEX(posicao_contratual!$Y$2:$Y$200,MATCH($A173,posicao_contratual!$A$2:$A$200,0))=0),0,"")),"")</f>
        <v/>
      </c>
    </row>
    <row r="174" spans="1:15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5"/>
        <v/>
      </c>
      <c r="H174" s="105"/>
      <c r="I174" s="64" t="str">
        <f>IFERROR(IF(OR($A174="",$C174=""),"",IF(OR(($O174)="",($O174)&gt;(MIN(MATCH($C174,{"C0","C1","C2","C3","C4"},0)-1,COUNT(parametros!$F$2:$F$6)-1)),NOT(ISNUMBER(INDEX(parametros!$F$2:$F$6,(MIN(MATCH($C174,{"C0","C1","C2","C3","C4"},0)-1,COUNT(parametros!$F$2:$F$6)-1))+1))),NOT(ISNUMBER(INDEX(parametros!$F$2:$F$6,($O174)+1)))),"",INDEX(parametros!$F$2:$F$6,(MIN(MATCH($C174,{"C0","C1","C2","C3","C4"},0)-1,COUNT(parametros!$F$2:$F$6)-1))+1)/INDEX(parametros!$F$2:$F$6,($O174)+1))),"")</f>
        <v/>
      </c>
      <c r="J174" s="107" t="str">
        <f t="shared" si="16"/>
        <v/>
      </c>
      <c r="K174" s="105"/>
      <c r="L174" s="85" t="str">
        <f t="shared" si="17"/>
        <v/>
      </c>
      <c r="M174" s="483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ITEM_DUPLICADO",IF(AND(ISNUMBER(SEARCH("NOVO",D174)),COUNTIFS($A$2:$A$200,A174,$D$2:$D$200,"*novo*")&gt;1),"ALERTA: NOVO_ITEM_COM_MAIS_DE_UMA_INCLUSAO",IF(OR(C174="",C174="Fora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item.",IF(AND(ISNUMBER(SEARCH("NOVO",D174)),OR(N174="",ISERROR(MATCH(N174,{"C0","C1","C2","C3","C4"},0)))),"ALERTA: BASE_VU_OBRIGATORIA",IF(AND(NOT(ISNUMBER(SEARCH("NOVO",D174))),N174&lt;&gt;""),"ALERTA: BASE_VU_NAO_APLICAVEL",IF(AND(UPPER(H174)="SIM",NOT(ISNUMBER(I174))),"ALERTA: BASE_VU_INVALIDA_OU_POSTERIOR_AO_FATOR_ALVO","OK")))))))))))</f>
        <v/>
      </c>
      <c r="N174" s="485"/>
      <c r="O174" s="487" t="str">
        <f>IFERROR(IF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1,IF(COUNTIFS($A$2:$A$200,$A174,$D$2:$D$200,"*novo*",$N$2:$N$200,"C4")&gt;0,4,IF(COUNTIFS($A$2:$A$200,$A174,$D$2:$D$200,"*novo*",$N$2:$N$200,"C3")&gt;0,3,IF(COUNTIFS($A$2:$A$200,$A174,$D$2:$D$200,"*novo*",$N$2:$N$200,"C2")&gt;0,2,IF(COUNTIFS($A$2:$A$200,$A174,$D$2:$D$200,"*novo*",$N$2:$N$200,"C1")&gt;0,1,IF(COUNTIFS($A$2:$A$200,$A174,$D$2:$D$200,"*novo*",$N$2:$N$200,"C0")&gt;0,0,""))))),IF(AND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0,INDEX(posicao_contratual!$Y$2:$Y$200,MATCH($A174,posicao_contratual!$A$2:$A$200,0))=0),0,"")),"")</f>
        <v/>
      </c>
    </row>
    <row r="175" spans="1:15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5"/>
        <v/>
      </c>
      <c r="H175" s="105"/>
      <c r="I175" s="64" t="str">
        <f>IFERROR(IF(OR($A175="",$C175=""),"",IF(OR(($O175)="",($O175)&gt;(MIN(MATCH($C175,{"C0","C1","C2","C3","C4"},0)-1,COUNT(parametros!$F$2:$F$6)-1)),NOT(ISNUMBER(INDEX(parametros!$F$2:$F$6,(MIN(MATCH($C175,{"C0","C1","C2","C3","C4"},0)-1,COUNT(parametros!$F$2:$F$6)-1))+1))),NOT(ISNUMBER(INDEX(parametros!$F$2:$F$6,($O175)+1)))),"",INDEX(parametros!$F$2:$F$6,(MIN(MATCH($C175,{"C0","C1","C2","C3","C4"},0)-1,COUNT(parametros!$F$2:$F$6)-1))+1)/INDEX(parametros!$F$2:$F$6,($O175)+1))),"")</f>
        <v/>
      </c>
      <c r="J175" s="107" t="str">
        <f t="shared" si="16"/>
        <v/>
      </c>
      <c r="K175" s="105"/>
      <c r="L175" s="85" t="str">
        <f t="shared" si="17"/>
        <v/>
      </c>
      <c r="M175" s="483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ITEM_DUPLICADO",IF(AND(ISNUMBER(SEARCH("NOVO",D175)),COUNTIFS($A$2:$A$200,A175,$D$2:$D$200,"*novo*")&gt;1),"ALERTA: NOVO_ITEM_COM_MAIS_DE_UMA_INCLUSAO",IF(OR(C175="",C175="Fora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item.",IF(AND(ISNUMBER(SEARCH("NOVO",D175)),OR(N175="",ISERROR(MATCH(N175,{"C0","C1","C2","C3","C4"},0)))),"ALERTA: BASE_VU_OBRIGATORIA",IF(AND(NOT(ISNUMBER(SEARCH("NOVO",D175))),N175&lt;&gt;""),"ALERTA: BASE_VU_NAO_APLICAVEL",IF(AND(UPPER(H175)="SIM",NOT(ISNUMBER(I175))),"ALERTA: BASE_VU_INVALIDA_OU_POSTERIOR_AO_FATOR_ALVO","OK")))))))))))</f>
        <v/>
      </c>
      <c r="N175" s="485"/>
      <c r="O175" s="487" t="str">
        <f>IFERROR(IF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1,IF(COUNTIFS($A$2:$A$200,$A175,$D$2:$D$200,"*novo*",$N$2:$N$200,"C4")&gt;0,4,IF(COUNTIFS($A$2:$A$200,$A175,$D$2:$D$200,"*novo*",$N$2:$N$200,"C3")&gt;0,3,IF(COUNTIFS($A$2:$A$200,$A175,$D$2:$D$200,"*novo*",$N$2:$N$200,"C2")&gt;0,2,IF(COUNTIFS($A$2:$A$200,$A175,$D$2:$D$200,"*novo*",$N$2:$N$200,"C1")&gt;0,1,IF(COUNTIFS($A$2:$A$200,$A175,$D$2:$D$200,"*novo*",$N$2:$N$200,"C0")&gt;0,0,""))))),IF(AND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0,INDEX(posicao_contratual!$Y$2:$Y$200,MATCH($A175,posicao_contratual!$A$2:$A$200,0))=0),0,"")),"")</f>
        <v/>
      </c>
    </row>
    <row r="176" spans="1:15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5"/>
        <v/>
      </c>
      <c r="H176" s="105"/>
      <c r="I176" s="64" t="str">
        <f>IFERROR(IF(OR($A176="",$C176=""),"",IF(OR(($O176)="",($O176)&gt;(MIN(MATCH($C176,{"C0","C1","C2","C3","C4"},0)-1,COUNT(parametros!$F$2:$F$6)-1)),NOT(ISNUMBER(INDEX(parametros!$F$2:$F$6,(MIN(MATCH($C176,{"C0","C1","C2","C3","C4"},0)-1,COUNT(parametros!$F$2:$F$6)-1))+1))),NOT(ISNUMBER(INDEX(parametros!$F$2:$F$6,($O176)+1)))),"",INDEX(parametros!$F$2:$F$6,(MIN(MATCH($C176,{"C0","C1","C2","C3","C4"},0)-1,COUNT(parametros!$F$2:$F$6)-1))+1)/INDEX(parametros!$F$2:$F$6,($O176)+1))),"")</f>
        <v/>
      </c>
      <c r="J176" s="107" t="str">
        <f t="shared" si="16"/>
        <v/>
      </c>
      <c r="K176" s="105"/>
      <c r="L176" s="85" t="str">
        <f t="shared" si="17"/>
        <v/>
      </c>
      <c r="M176" s="483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ITEM_DUPLICADO",IF(AND(ISNUMBER(SEARCH("NOVO",D176)),COUNTIFS($A$2:$A$200,A176,$D$2:$D$200,"*novo*")&gt;1),"ALERTA: NOVO_ITEM_COM_MAIS_DE_UMA_INCLUSAO",IF(OR(C176="",C176="Fora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item.",IF(AND(ISNUMBER(SEARCH("NOVO",D176)),OR(N176="",ISERROR(MATCH(N176,{"C0","C1","C2","C3","C4"},0)))),"ALERTA: BASE_VU_OBRIGATORIA",IF(AND(NOT(ISNUMBER(SEARCH("NOVO",D176))),N176&lt;&gt;""),"ALERTA: BASE_VU_NAO_APLICAVEL",IF(AND(UPPER(H176)="SIM",NOT(ISNUMBER(I176))),"ALERTA: BASE_VU_INVALIDA_OU_POSTERIOR_AO_FATOR_ALVO","OK")))))))))))</f>
        <v/>
      </c>
      <c r="N176" s="485"/>
      <c r="O176" s="487" t="str">
        <f>IFERROR(IF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1,IF(COUNTIFS($A$2:$A$200,$A176,$D$2:$D$200,"*novo*",$N$2:$N$200,"C4")&gt;0,4,IF(COUNTIFS($A$2:$A$200,$A176,$D$2:$D$200,"*novo*",$N$2:$N$200,"C3")&gt;0,3,IF(COUNTIFS($A$2:$A$200,$A176,$D$2:$D$200,"*novo*",$N$2:$N$200,"C2")&gt;0,2,IF(COUNTIFS($A$2:$A$200,$A176,$D$2:$D$200,"*novo*",$N$2:$N$200,"C1")&gt;0,1,IF(COUNTIFS($A$2:$A$200,$A176,$D$2:$D$200,"*novo*",$N$2:$N$200,"C0")&gt;0,0,""))))),IF(AND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0,INDEX(posicao_contratual!$Y$2:$Y$200,MATCH($A176,posicao_contratual!$A$2:$A$200,0))=0),0,"")),"")</f>
        <v/>
      </c>
    </row>
    <row r="177" spans="1:15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5"/>
        <v/>
      </c>
      <c r="H177" s="105"/>
      <c r="I177" s="64" t="str">
        <f>IFERROR(IF(OR($A177="",$C177=""),"",IF(OR(($O177)="",($O177)&gt;(MIN(MATCH($C177,{"C0","C1","C2","C3","C4"},0)-1,COUNT(parametros!$F$2:$F$6)-1)),NOT(ISNUMBER(INDEX(parametros!$F$2:$F$6,(MIN(MATCH($C177,{"C0","C1","C2","C3","C4"},0)-1,COUNT(parametros!$F$2:$F$6)-1))+1))),NOT(ISNUMBER(INDEX(parametros!$F$2:$F$6,($O177)+1)))),"",INDEX(parametros!$F$2:$F$6,(MIN(MATCH($C177,{"C0","C1","C2","C3","C4"},0)-1,COUNT(parametros!$F$2:$F$6)-1))+1)/INDEX(parametros!$F$2:$F$6,($O177)+1))),"")</f>
        <v/>
      </c>
      <c r="J177" s="107" t="str">
        <f t="shared" si="16"/>
        <v/>
      </c>
      <c r="K177" s="105"/>
      <c r="L177" s="85" t="str">
        <f t="shared" si="17"/>
        <v/>
      </c>
      <c r="M177" s="483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ITEM_DUPLICADO",IF(AND(ISNUMBER(SEARCH("NOVO",D177)),COUNTIFS($A$2:$A$200,A177,$D$2:$D$200,"*novo*")&gt;1),"ALERTA: NOVO_ITEM_COM_MAIS_DE_UMA_INCLUSAO",IF(OR(C177="",C177="Fora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item.",IF(AND(ISNUMBER(SEARCH("NOVO",D177)),OR(N177="",ISERROR(MATCH(N177,{"C0","C1","C2","C3","C4"},0)))),"ALERTA: BASE_VU_OBRIGATORIA",IF(AND(NOT(ISNUMBER(SEARCH("NOVO",D177))),N177&lt;&gt;""),"ALERTA: BASE_VU_NAO_APLICAVEL",IF(AND(UPPER(H177)="SIM",NOT(ISNUMBER(I177))),"ALERTA: BASE_VU_INVALIDA_OU_POSTERIOR_AO_FATOR_ALVO","OK")))))))))))</f>
        <v/>
      </c>
      <c r="N177" s="485"/>
      <c r="O177" s="487" t="str">
        <f>IFERROR(IF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1,IF(COUNTIFS($A$2:$A$200,$A177,$D$2:$D$200,"*novo*",$N$2:$N$200,"C4")&gt;0,4,IF(COUNTIFS($A$2:$A$200,$A177,$D$2:$D$200,"*novo*",$N$2:$N$200,"C3")&gt;0,3,IF(COUNTIFS($A$2:$A$200,$A177,$D$2:$D$200,"*novo*",$N$2:$N$200,"C2")&gt;0,2,IF(COUNTIFS($A$2:$A$200,$A177,$D$2:$D$200,"*novo*",$N$2:$N$200,"C1")&gt;0,1,IF(COUNTIFS($A$2:$A$200,$A177,$D$2:$D$200,"*novo*",$N$2:$N$200,"C0")&gt;0,0,""))))),IF(AND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0,INDEX(posicao_contratual!$Y$2:$Y$200,MATCH($A177,posicao_contratual!$A$2:$A$200,0))=0),0,"")),"")</f>
        <v/>
      </c>
    </row>
    <row r="178" spans="1:15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5"/>
        <v/>
      </c>
      <c r="H178" s="105"/>
      <c r="I178" s="64" t="str">
        <f>IFERROR(IF(OR($A178="",$C178=""),"",IF(OR(($O178)="",($O178)&gt;(MIN(MATCH($C178,{"C0","C1","C2","C3","C4"},0)-1,COUNT(parametros!$F$2:$F$6)-1)),NOT(ISNUMBER(INDEX(parametros!$F$2:$F$6,(MIN(MATCH($C178,{"C0","C1","C2","C3","C4"},0)-1,COUNT(parametros!$F$2:$F$6)-1))+1))),NOT(ISNUMBER(INDEX(parametros!$F$2:$F$6,($O178)+1)))),"",INDEX(parametros!$F$2:$F$6,(MIN(MATCH($C178,{"C0","C1","C2","C3","C4"},0)-1,COUNT(parametros!$F$2:$F$6)-1))+1)/INDEX(parametros!$F$2:$F$6,($O178)+1))),"")</f>
        <v/>
      </c>
      <c r="J178" s="107" t="str">
        <f t="shared" si="16"/>
        <v/>
      </c>
      <c r="K178" s="105"/>
      <c r="L178" s="85" t="str">
        <f t="shared" si="17"/>
        <v/>
      </c>
      <c r="M178" s="483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ITEM_DUPLICADO",IF(AND(ISNUMBER(SEARCH("NOVO",D178)),COUNTIFS($A$2:$A$200,A178,$D$2:$D$200,"*novo*")&gt;1),"ALERTA: NOVO_ITEM_COM_MAIS_DE_UMA_INCLUSAO",IF(OR(C178="",C178="Fora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item.",IF(AND(ISNUMBER(SEARCH("NOVO",D178)),OR(N178="",ISERROR(MATCH(N178,{"C0","C1","C2","C3","C4"},0)))),"ALERTA: BASE_VU_OBRIGATORIA",IF(AND(NOT(ISNUMBER(SEARCH("NOVO",D178))),N178&lt;&gt;""),"ALERTA: BASE_VU_NAO_APLICAVEL",IF(AND(UPPER(H178)="SIM",NOT(ISNUMBER(I178))),"ALERTA: BASE_VU_INVALIDA_OU_POSTERIOR_AO_FATOR_ALVO","OK")))))))))))</f>
        <v/>
      </c>
      <c r="N178" s="485"/>
      <c r="O178" s="487" t="str">
        <f>IFERROR(IF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1,IF(COUNTIFS($A$2:$A$200,$A178,$D$2:$D$200,"*novo*",$N$2:$N$200,"C4")&gt;0,4,IF(COUNTIFS($A$2:$A$200,$A178,$D$2:$D$200,"*novo*",$N$2:$N$200,"C3")&gt;0,3,IF(COUNTIFS($A$2:$A$200,$A178,$D$2:$D$200,"*novo*",$N$2:$N$200,"C2")&gt;0,2,IF(COUNTIFS($A$2:$A$200,$A178,$D$2:$D$200,"*novo*",$N$2:$N$200,"C1")&gt;0,1,IF(COUNTIFS($A$2:$A$200,$A178,$D$2:$D$200,"*novo*",$N$2:$N$200,"C0")&gt;0,0,""))))),IF(AND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0,INDEX(posicao_contratual!$Y$2:$Y$200,MATCH($A178,posicao_contratual!$A$2:$A$200,0))=0),0,"")),"")</f>
        <v/>
      </c>
    </row>
    <row r="179" spans="1:15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5"/>
        <v/>
      </c>
      <c r="H179" s="105"/>
      <c r="I179" s="64" t="str">
        <f>IFERROR(IF(OR($A179="",$C179=""),"",IF(OR(($O179)="",($O179)&gt;(MIN(MATCH($C179,{"C0","C1","C2","C3","C4"},0)-1,COUNT(parametros!$F$2:$F$6)-1)),NOT(ISNUMBER(INDEX(parametros!$F$2:$F$6,(MIN(MATCH($C179,{"C0","C1","C2","C3","C4"},0)-1,COUNT(parametros!$F$2:$F$6)-1))+1))),NOT(ISNUMBER(INDEX(parametros!$F$2:$F$6,($O179)+1)))),"",INDEX(parametros!$F$2:$F$6,(MIN(MATCH($C179,{"C0","C1","C2","C3","C4"},0)-1,COUNT(parametros!$F$2:$F$6)-1))+1)/INDEX(parametros!$F$2:$F$6,($O179)+1))),"")</f>
        <v/>
      </c>
      <c r="J179" s="107" t="str">
        <f t="shared" si="16"/>
        <v/>
      </c>
      <c r="K179" s="105"/>
      <c r="L179" s="85" t="str">
        <f t="shared" si="17"/>
        <v/>
      </c>
      <c r="M179" s="483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ITEM_DUPLICADO",IF(AND(ISNUMBER(SEARCH("NOVO",D179)),COUNTIFS($A$2:$A$200,A179,$D$2:$D$200,"*novo*")&gt;1),"ALERTA: NOVO_ITEM_COM_MAIS_DE_UMA_INCLUSAO",IF(OR(C179="",C179="Fora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item.",IF(AND(ISNUMBER(SEARCH("NOVO",D179)),OR(N179="",ISERROR(MATCH(N179,{"C0","C1","C2","C3","C4"},0)))),"ALERTA: BASE_VU_OBRIGATORIA",IF(AND(NOT(ISNUMBER(SEARCH("NOVO",D179))),N179&lt;&gt;""),"ALERTA: BASE_VU_NAO_APLICAVEL",IF(AND(UPPER(H179)="SIM",NOT(ISNUMBER(I179))),"ALERTA: BASE_VU_INVALIDA_OU_POSTERIOR_AO_FATOR_ALVO","OK")))))))))))</f>
        <v/>
      </c>
      <c r="N179" s="485"/>
      <c r="O179" s="487" t="str">
        <f>IFERROR(IF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1,IF(COUNTIFS($A$2:$A$200,$A179,$D$2:$D$200,"*novo*",$N$2:$N$200,"C4")&gt;0,4,IF(COUNTIFS($A$2:$A$200,$A179,$D$2:$D$200,"*novo*",$N$2:$N$200,"C3")&gt;0,3,IF(COUNTIFS($A$2:$A$200,$A179,$D$2:$D$200,"*novo*",$N$2:$N$200,"C2")&gt;0,2,IF(COUNTIFS($A$2:$A$200,$A179,$D$2:$D$200,"*novo*",$N$2:$N$200,"C1")&gt;0,1,IF(COUNTIFS($A$2:$A$200,$A179,$D$2:$D$200,"*novo*",$N$2:$N$200,"C0")&gt;0,0,""))))),IF(AND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0,INDEX(posicao_contratual!$Y$2:$Y$200,MATCH($A179,posicao_contratual!$A$2:$A$200,0))=0),0,"")),"")</f>
        <v/>
      </c>
    </row>
    <row r="180" spans="1:15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5"/>
        <v/>
      </c>
      <c r="H180" s="105"/>
      <c r="I180" s="64" t="str">
        <f>IFERROR(IF(OR($A180="",$C180=""),"",IF(OR(($O180)="",($O180)&gt;(MIN(MATCH($C180,{"C0","C1","C2","C3","C4"},0)-1,COUNT(parametros!$F$2:$F$6)-1)),NOT(ISNUMBER(INDEX(parametros!$F$2:$F$6,(MIN(MATCH($C180,{"C0","C1","C2","C3","C4"},0)-1,COUNT(parametros!$F$2:$F$6)-1))+1))),NOT(ISNUMBER(INDEX(parametros!$F$2:$F$6,($O180)+1)))),"",INDEX(parametros!$F$2:$F$6,(MIN(MATCH($C180,{"C0","C1","C2","C3","C4"},0)-1,COUNT(parametros!$F$2:$F$6)-1))+1)/INDEX(parametros!$F$2:$F$6,($O180)+1))),"")</f>
        <v/>
      </c>
      <c r="J180" s="107" t="str">
        <f t="shared" si="16"/>
        <v/>
      </c>
      <c r="K180" s="105"/>
      <c r="L180" s="85" t="str">
        <f t="shared" si="17"/>
        <v/>
      </c>
      <c r="M180" s="483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ITEM_DUPLICADO",IF(AND(ISNUMBER(SEARCH("NOVO",D180)),COUNTIFS($A$2:$A$200,A180,$D$2:$D$200,"*novo*")&gt;1),"ALERTA: NOVO_ITEM_COM_MAIS_DE_UMA_INCLUSAO",IF(OR(C180="",C180="Fora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item.",IF(AND(ISNUMBER(SEARCH("NOVO",D180)),OR(N180="",ISERROR(MATCH(N180,{"C0","C1","C2","C3","C4"},0)))),"ALERTA: BASE_VU_OBRIGATORIA",IF(AND(NOT(ISNUMBER(SEARCH("NOVO",D180))),N180&lt;&gt;""),"ALERTA: BASE_VU_NAO_APLICAVEL",IF(AND(UPPER(H180)="SIM",NOT(ISNUMBER(I180))),"ALERTA: BASE_VU_INVALIDA_OU_POSTERIOR_AO_FATOR_ALVO","OK")))))))))))</f>
        <v/>
      </c>
      <c r="N180" s="485"/>
      <c r="O180" s="487" t="str">
        <f>IFERROR(IF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1,IF(COUNTIFS($A$2:$A$200,$A180,$D$2:$D$200,"*novo*",$N$2:$N$200,"C4")&gt;0,4,IF(COUNTIFS($A$2:$A$200,$A180,$D$2:$D$200,"*novo*",$N$2:$N$200,"C3")&gt;0,3,IF(COUNTIFS($A$2:$A$200,$A180,$D$2:$D$200,"*novo*",$N$2:$N$200,"C2")&gt;0,2,IF(COUNTIFS($A$2:$A$200,$A180,$D$2:$D$200,"*novo*",$N$2:$N$200,"C1")&gt;0,1,IF(COUNTIFS($A$2:$A$200,$A180,$D$2:$D$200,"*novo*",$N$2:$N$200,"C0")&gt;0,0,""))))),IF(AND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0,INDEX(posicao_contratual!$Y$2:$Y$200,MATCH($A180,posicao_contratual!$A$2:$A$200,0))=0),0,"")),"")</f>
        <v/>
      </c>
    </row>
    <row r="181" spans="1:15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5"/>
        <v/>
      </c>
      <c r="H181" s="105"/>
      <c r="I181" s="64" t="str">
        <f>IFERROR(IF(OR($A181="",$C181=""),"",IF(OR(($O181)="",($O181)&gt;(MIN(MATCH($C181,{"C0","C1","C2","C3","C4"},0)-1,COUNT(parametros!$F$2:$F$6)-1)),NOT(ISNUMBER(INDEX(parametros!$F$2:$F$6,(MIN(MATCH($C181,{"C0","C1","C2","C3","C4"},0)-1,COUNT(parametros!$F$2:$F$6)-1))+1))),NOT(ISNUMBER(INDEX(parametros!$F$2:$F$6,($O181)+1)))),"",INDEX(parametros!$F$2:$F$6,(MIN(MATCH($C181,{"C0","C1","C2","C3","C4"},0)-1,COUNT(parametros!$F$2:$F$6)-1))+1)/INDEX(parametros!$F$2:$F$6,($O181)+1))),"")</f>
        <v/>
      </c>
      <c r="J181" s="107" t="str">
        <f t="shared" si="16"/>
        <v/>
      </c>
      <c r="K181" s="105"/>
      <c r="L181" s="85" t="str">
        <f t="shared" si="17"/>
        <v/>
      </c>
      <c r="M181" s="483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ITEM_DUPLICADO",IF(AND(ISNUMBER(SEARCH("NOVO",D181)),COUNTIFS($A$2:$A$200,A181,$D$2:$D$200,"*novo*")&gt;1),"ALERTA: NOVO_ITEM_COM_MAIS_DE_UMA_INCLUSAO",IF(OR(C181="",C181="Fora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item.",IF(AND(ISNUMBER(SEARCH("NOVO",D181)),OR(N181="",ISERROR(MATCH(N181,{"C0","C1","C2","C3","C4"},0)))),"ALERTA: BASE_VU_OBRIGATORIA",IF(AND(NOT(ISNUMBER(SEARCH("NOVO",D181))),N181&lt;&gt;""),"ALERTA: BASE_VU_NAO_APLICAVEL",IF(AND(UPPER(H181)="SIM",NOT(ISNUMBER(I181))),"ALERTA: BASE_VU_INVALIDA_OU_POSTERIOR_AO_FATOR_ALVO","OK")))))))))))</f>
        <v/>
      </c>
      <c r="N181" s="485"/>
      <c r="O181" s="487" t="str">
        <f>IFERROR(IF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1,IF(COUNTIFS($A$2:$A$200,$A181,$D$2:$D$200,"*novo*",$N$2:$N$200,"C4")&gt;0,4,IF(COUNTIFS($A$2:$A$200,$A181,$D$2:$D$200,"*novo*",$N$2:$N$200,"C3")&gt;0,3,IF(COUNTIFS($A$2:$A$200,$A181,$D$2:$D$200,"*novo*",$N$2:$N$200,"C2")&gt;0,2,IF(COUNTIFS($A$2:$A$200,$A181,$D$2:$D$200,"*novo*",$N$2:$N$200,"C1")&gt;0,1,IF(COUNTIFS($A$2:$A$200,$A181,$D$2:$D$200,"*novo*",$N$2:$N$200,"C0")&gt;0,0,""))))),IF(AND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0,INDEX(posicao_contratual!$Y$2:$Y$200,MATCH($A181,posicao_contratual!$A$2:$A$200,0))=0),0,"")),"")</f>
        <v/>
      </c>
    </row>
    <row r="182" spans="1:15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5"/>
        <v/>
      </c>
      <c r="H182" s="105"/>
      <c r="I182" s="64" t="str">
        <f>IFERROR(IF(OR($A182="",$C182=""),"",IF(OR(($O182)="",($O182)&gt;(MIN(MATCH($C182,{"C0","C1","C2","C3","C4"},0)-1,COUNT(parametros!$F$2:$F$6)-1)),NOT(ISNUMBER(INDEX(parametros!$F$2:$F$6,(MIN(MATCH($C182,{"C0","C1","C2","C3","C4"},0)-1,COUNT(parametros!$F$2:$F$6)-1))+1))),NOT(ISNUMBER(INDEX(parametros!$F$2:$F$6,($O182)+1)))),"",INDEX(parametros!$F$2:$F$6,(MIN(MATCH($C182,{"C0","C1","C2","C3","C4"},0)-1,COUNT(parametros!$F$2:$F$6)-1))+1)/INDEX(parametros!$F$2:$F$6,($O182)+1))),"")</f>
        <v/>
      </c>
      <c r="J182" s="107" t="str">
        <f t="shared" si="16"/>
        <v/>
      </c>
      <c r="K182" s="105"/>
      <c r="L182" s="85" t="str">
        <f t="shared" si="17"/>
        <v/>
      </c>
      <c r="M182" s="483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ITEM_DUPLICADO",IF(AND(ISNUMBER(SEARCH("NOVO",D182)),COUNTIFS($A$2:$A$200,A182,$D$2:$D$200,"*novo*")&gt;1),"ALERTA: NOVO_ITEM_COM_MAIS_DE_UMA_INCLUSAO",IF(OR(C182="",C182="Fora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item.",IF(AND(ISNUMBER(SEARCH("NOVO",D182)),OR(N182="",ISERROR(MATCH(N182,{"C0","C1","C2","C3","C4"},0)))),"ALERTA: BASE_VU_OBRIGATORIA",IF(AND(NOT(ISNUMBER(SEARCH("NOVO",D182))),N182&lt;&gt;""),"ALERTA: BASE_VU_NAO_APLICAVEL",IF(AND(UPPER(H182)="SIM",NOT(ISNUMBER(I182))),"ALERTA: BASE_VU_INVALIDA_OU_POSTERIOR_AO_FATOR_ALVO","OK")))))))))))</f>
        <v/>
      </c>
      <c r="N182" s="485"/>
      <c r="O182" s="487" t="str">
        <f>IFERROR(IF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1,IF(COUNTIFS($A$2:$A$200,$A182,$D$2:$D$200,"*novo*",$N$2:$N$200,"C4")&gt;0,4,IF(COUNTIFS($A$2:$A$200,$A182,$D$2:$D$200,"*novo*",$N$2:$N$200,"C3")&gt;0,3,IF(COUNTIFS($A$2:$A$200,$A182,$D$2:$D$200,"*novo*",$N$2:$N$200,"C2")&gt;0,2,IF(COUNTIFS($A$2:$A$200,$A182,$D$2:$D$200,"*novo*",$N$2:$N$200,"C1")&gt;0,1,IF(COUNTIFS($A$2:$A$200,$A182,$D$2:$D$200,"*novo*",$N$2:$N$200,"C0")&gt;0,0,""))))),IF(AND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0,INDEX(posicao_contratual!$Y$2:$Y$200,MATCH($A182,posicao_contratual!$A$2:$A$200,0))=0),0,"")),"")</f>
        <v/>
      </c>
    </row>
    <row r="183" spans="1:15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5"/>
        <v/>
      </c>
      <c r="H183" s="105"/>
      <c r="I183" s="64" t="str">
        <f>IFERROR(IF(OR($A183="",$C183=""),"",IF(OR(($O183)="",($O183)&gt;(MIN(MATCH($C183,{"C0","C1","C2","C3","C4"},0)-1,COUNT(parametros!$F$2:$F$6)-1)),NOT(ISNUMBER(INDEX(parametros!$F$2:$F$6,(MIN(MATCH($C183,{"C0","C1","C2","C3","C4"},0)-1,COUNT(parametros!$F$2:$F$6)-1))+1))),NOT(ISNUMBER(INDEX(parametros!$F$2:$F$6,($O183)+1)))),"",INDEX(parametros!$F$2:$F$6,(MIN(MATCH($C183,{"C0","C1","C2","C3","C4"},0)-1,COUNT(parametros!$F$2:$F$6)-1))+1)/INDEX(parametros!$F$2:$F$6,($O183)+1))),"")</f>
        <v/>
      </c>
      <c r="J183" s="107" t="str">
        <f t="shared" si="16"/>
        <v/>
      </c>
      <c r="K183" s="105"/>
      <c r="L183" s="85" t="str">
        <f t="shared" si="17"/>
        <v/>
      </c>
      <c r="M183" s="483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ITEM_DUPLICADO",IF(AND(ISNUMBER(SEARCH("NOVO",D183)),COUNTIFS($A$2:$A$200,A183,$D$2:$D$200,"*novo*")&gt;1),"ALERTA: NOVO_ITEM_COM_MAIS_DE_UMA_INCLUSAO",IF(OR(C183="",C183="Fora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item.",IF(AND(ISNUMBER(SEARCH("NOVO",D183)),OR(N183="",ISERROR(MATCH(N183,{"C0","C1","C2","C3","C4"},0)))),"ALERTA: BASE_VU_OBRIGATORIA",IF(AND(NOT(ISNUMBER(SEARCH("NOVO",D183))),N183&lt;&gt;""),"ALERTA: BASE_VU_NAO_APLICAVEL",IF(AND(UPPER(H183)="SIM",NOT(ISNUMBER(I183))),"ALERTA: BASE_VU_INVALIDA_OU_POSTERIOR_AO_FATOR_ALVO","OK")))))))))))</f>
        <v/>
      </c>
      <c r="N183" s="485"/>
      <c r="O183" s="487" t="str">
        <f>IFERROR(IF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1,IF(COUNTIFS($A$2:$A$200,$A183,$D$2:$D$200,"*novo*",$N$2:$N$200,"C4")&gt;0,4,IF(COUNTIFS($A$2:$A$200,$A183,$D$2:$D$200,"*novo*",$N$2:$N$200,"C3")&gt;0,3,IF(COUNTIFS($A$2:$A$200,$A183,$D$2:$D$200,"*novo*",$N$2:$N$200,"C2")&gt;0,2,IF(COUNTIFS($A$2:$A$200,$A183,$D$2:$D$200,"*novo*",$N$2:$N$200,"C1")&gt;0,1,IF(COUNTIFS($A$2:$A$200,$A183,$D$2:$D$200,"*novo*",$N$2:$N$200,"C0")&gt;0,0,""))))),IF(AND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0,INDEX(posicao_contratual!$Y$2:$Y$200,MATCH($A183,posicao_contratual!$A$2:$A$200,0))=0),0,"")),"")</f>
        <v/>
      </c>
    </row>
    <row r="184" spans="1:15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5"/>
        <v/>
      </c>
      <c r="H184" s="105"/>
      <c r="I184" s="64" t="str">
        <f>IFERROR(IF(OR($A184="",$C184=""),"",IF(OR(($O184)="",($O184)&gt;(MIN(MATCH($C184,{"C0","C1","C2","C3","C4"},0)-1,COUNT(parametros!$F$2:$F$6)-1)),NOT(ISNUMBER(INDEX(parametros!$F$2:$F$6,(MIN(MATCH($C184,{"C0","C1","C2","C3","C4"},0)-1,COUNT(parametros!$F$2:$F$6)-1))+1))),NOT(ISNUMBER(INDEX(parametros!$F$2:$F$6,($O184)+1)))),"",INDEX(parametros!$F$2:$F$6,(MIN(MATCH($C184,{"C0","C1","C2","C3","C4"},0)-1,COUNT(parametros!$F$2:$F$6)-1))+1)/INDEX(parametros!$F$2:$F$6,($O184)+1))),"")</f>
        <v/>
      </c>
      <c r="J184" s="107" t="str">
        <f t="shared" si="16"/>
        <v/>
      </c>
      <c r="K184" s="105"/>
      <c r="L184" s="85" t="str">
        <f t="shared" si="17"/>
        <v/>
      </c>
      <c r="M184" s="483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ITEM_DUPLICADO",IF(AND(ISNUMBER(SEARCH("NOVO",D184)),COUNTIFS($A$2:$A$200,A184,$D$2:$D$200,"*novo*")&gt;1),"ALERTA: NOVO_ITEM_COM_MAIS_DE_UMA_INCLUSAO",IF(OR(C184="",C184="Fora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item.",IF(AND(ISNUMBER(SEARCH("NOVO",D184)),OR(N184="",ISERROR(MATCH(N184,{"C0","C1","C2","C3","C4"},0)))),"ALERTA: BASE_VU_OBRIGATORIA",IF(AND(NOT(ISNUMBER(SEARCH("NOVO",D184))),N184&lt;&gt;""),"ALERTA: BASE_VU_NAO_APLICAVEL",IF(AND(UPPER(H184)="SIM",NOT(ISNUMBER(I184))),"ALERTA: BASE_VU_INVALIDA_OU_POSTERIOR_AO_FATOR_ALVO","OK")))))))))))</f>
        <v/>
      </c>
      <c r="N184" s="485"/>
      <c r="O184" s="487" t="str">
        <f>IFERROR(IF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1,IF(COUNTIFS($A$2:$A$200,$A184,$D$2:$D$200,"*novo*",$N$2:$N$200,"C4")&gt;0,4,IF(COUNTIFS($A$2:$A$200,$A184,$D$2:$D$200,"*novo*",$N$2:$N$200,"C3")&gt;0,3,IF(COUNTIFS($A$2:$A$200,$A184,$D$2:$D$200,"*novo*",$N$2:$N$200,"C2")&gt;0,2,IF(COUNTIFS($A$2:$A$200,$A184,$D$2:$D$200,"*novo*",$N$2:$N$200,"C1")&gt;0,1,IF(COUNTIFS($A$2:$A$200,$A184,$D$2:$D$200,"*novo*",$N$2:$N$200,"C0")&gt;0,0,""))))),IF(AND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0,INDEX(posicao_contratual!$Y$2:$Y$200,MATCH($A184,posicao_contratual!$A$2:$A$200,0))=0),0,"")),"")</f>
        <v/>
      </c>
    </row>
    <row r="185" spans="1:15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5"/>
        <v/>
      </c>
      <c r="H185" s="105"/>
      <c r="I185" s="64" t="str">
        <f>IFERROR(IF(OR($A185="",$C185=""),"",IF(OR(($O185)="",($O185)&gt;(MIN(MATCH($C185,{"C0","C1","C2","C3","C4"},0)-1,COUNT(parametros!$F$2:$F$6)-1)),NOT(ISNUMBER(INDEX(parametros!$F$2:$F$6,(MIN(MATCH($C185,{"C0","C1","C2","C3","C4"},0)-1,COUNT(parametros!$F$2:$F$6)-1))+1))),NOT(ISNUMBER(INDEX(parametros!$F$2:$F$6,($O185)+1)))),"",INDEX(parametros!$F$2:$F$6,(MIN(MATCH($C185,{"C0","C1","C2","C3","C4"},0)-1,COUNT(parametros!$F$2:$F$6)-1))+1)/INDEX(parametros!$F$2:$F$6,($O185)+1))),"")</f>
        <v/>
      </c>
      <c r="J185" s="107" t="str">
        <f t="shared" si="16"/>
        <v/>
      </c>
      <c r="K185" s="105"/>
      <c r="L185" s="85" t="str">
        <f t="shared" si="17"/>
        <v/>
      </c>
      <c r="M185" s="483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ITEM_DUPLICADO",IF(AND(ISNUMBER(SEARCH("NOVO",D185)),COUNTIFS($A$2:$A$200,A185,$D$2:$D$200,"*novo*")&gt;1),"ALERTA: NOVO_ITEM_COM_MAIS_DE_UMA_INCLUSAO",IF(OR(C185="",C185="Fora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item.",IF(AND(ISNUMBER(SEARCH("NOVO",D185)),OR(N185="",ISERROR(MATCH(N185,{"C0","C1","C2","C3","C4"},0)))),"ALERTA: BASE_VU_OBRIGATORIA",IF(AND(NOT(ISNUMBER(SEARCH("NOVO",D185))),N185&lt;&gt;""),"ALERTA: BASE_VU_NAO_APLICAVEL",IF(AND(UPPER(H185)="SIM",NOT(ISNUMBER(I185))),"ALERTA: BASE_VU_INVALIDA_OU_POSTERIOR_AO_FATOR_ALVO","OK")))))))))))</f>
        <v/>
      </c>
      <c r="N185" s="485"/>
      <c r="O185" s="487" t="str">
        <f>IFERROR(IF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1,IF(COUNTIFS($A$2:$A$200,$A185,$D$2:$D$200,"*novo*",$N$2:$N$200,"C4")&gt;0,4,IF(COUNTIFS($A$2:$A$200,$A185,$D$2:$D$200,"*novo*",$N$2:$N$200,"C3")&gt;0,3,IF(COUNTIFS($A$2:$A$200,$A185,$D$2:$D$200,"*novo*",$N$2:$N$200,"C2")&gt;0,2,IF(COUNTIFS($A$2:$A$200,$A185,$D$2:$D$200,"*novo*",$N$2:$N$200,"C1")&gt;0,1,IF(COUNTIFS($A$2:$A$200,$A185,$D$2:$D$200,"*novo*",$N$2:$N$200,"C0")&gt;0,0,""))))),IF(AND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0,INDEX(posicao_contratual!$Y$2:$Y$200,MATCH($A185,posicao_contratual!$A$2:$A$200,0))=0),0,"")),"")</f>
        <v/>
      </c>
    </row>
    <row r="186" spans="1:15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5"/>
        <v/>
      </c>
      <c r="H186" s="105"/>
      <c r="I186" s="64" t="str">
        <f>IFERROR(IF(OR($A186="",$C186=""),"",IF(OR(($O186)="",($O186)&gt;(MIN(MATCH($C186,{"C0","C1","C2","C3","C4"},0)-1,COUNT(parametros!$F$2:$F$6)-1)),NOT(ISNUMBER(INDEX(parametros!$F$2:$F$6,(MIN(MATCH($C186,{"C0","C1","C2","C3","C4"},0)-1,COUNT(parametros!$F$2:$F$6)-1))+1))),NOT(ISNUMBER(INDEX(parametros!$F$2:$F$6,($O186)+1)))),"",INDEX(parametros!$F$2:$F$6,(MIN(MATCH($C186,{"C0","C1","C2","C3","C4"},0)-1,COUNT(parametros!$F$2:$F$6)-1))+1)/INDEX(parametros!$F$2:$F$6,($O186)+1))),"")</f>
        <v/>
      </c>
      <c r="J186" s="107" t="str">
        <f t="shared" si="16"/>
        <v/>
      </c>
      <c r="K186" s="105"/>
      <c r="L186" s="85" t="str">
        <f t="shared" si="17"/>
        <v/>
      </c>
      <c r="M186" s="483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ITEM_DUPLICADO",IF(AND(ISNUMBER(SEARCH("NOVO",D186)),COUNTIFS($A$2:$A$200,A186,$D$2:$D$200,"*novo*")&gt;1),"ALERTA: NOVO_ITEM_COM_MAIS_DE_UMA_INCLUSAO",IF(OR(C186="",C186="Fora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item.",IF(AND(ISNUMBER(SEARCH("NOVO",D186)),OR(N186="",ISERROR(MATCH(N186,{"C0","C1","C2","C3","C4"},0)))),"ALERTA: BASE_VU_OBRIGATORIA",IF(AND(NOT(ISNUMBER(SEARCH("NOVO",D186))),N186&lt;&gt;""),"ALERTA: BASE_VU_NAO_APLICAVEL",IF(AND(UPPER(H186)="SIM",NOT(ISNUMBER(I186))),"ALERTA: BASE_VU_INVALIDA_OU_POSTERIOR_AO_FATOR_ALVO","OK")))))))))))</f>
        <v/>
      </c>
      <c r="N186" s="485"/>
      <c r="O186" s="487" t="str">
        <f>IFERROR(IF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1,IF(COUNTIFS($A$2:$A$200,$A186,$D$2:$D$200,"*novo*",$N$2:$N$200,"C4")&gt;0,4,IF(COUNTIFS($A$2:$A$200,$A186,$D$2:$D$200,"*novo*",$N$2:$N$200,"C3")&gt;0,3,IF(COUNTIFS($A$2:$A$200,$A186,$D$2:$D$200,"*novo*",$N$2:$N$200,"C2")&gt;0,2,IF(COUNTIFS($A$2:$A$200,$A186,$D$2:$D$200,"*novo*",$N$2:$N$200,"C1")&gt;0,1,IF(COUNTIFS($A$2:$A$200,$A186,$D$2:$D$200,"*novo*",$N$2:$N$200,"C0")&gt;0,0,""))))),IF(AND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0,INDEX(posicao_contratual!$Y$2:$Y$200,MATCH($A186,posicao_contratual!$A$2:$A$200,0))=0),0,"")),"")</f>
        <v/>
      </c>
    </row>
    <row r="187" spans="1:15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5"/>
        <v/>
      </c>
      <c r="H187" s="105"/>
      <c r="I187" s="64" t="str">
        <f>IFERROR(IF(OR($A187="",$C187=""),"",IF(OR(($O187)="",($O187)&gt;(MIN(MATCH($C187,{"C0","C1","C2","C3","C4"},0)-1,COUNT(parametros!$F$2:$F$6)-1)),NOT(ISNUMBER(INDEX(parametros!$F$2:$F$6,(MIN(MATCH($C187,{"C0","C1","C2","C3","C4"},0)-1,COUNT(parametros!$F$2:$F$6)-1))+1))),NOT(ISNUMBER(INDEX(parametros!$F$2:$F$6,($O187)+1)))),"",INDEX(parametros!$F$2:$F$6,(MIN(MATCH($C187,{"C0","C1","C2","C3","C4"},0)-1,COUNT(parametros!$F$2:$F$6)-1))+1)/INDEX(parametros!$F$2:$F$6,($O187)+1))),"")</f>
        <v/>
      </c>
      <c r="J187" s="107" t="str">
        <f t="shared" si="16"/>
        <v/>
      </c>
      <c r="K187" s="105"/>
      <c r="L187" s="85" t="str">
        <f t="shared" si="17"/>
        <v/>
      </c>
      <c r="M187" s="483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ITEM_DUPLICADO",IF(AND(ISNUMBER(SEARCH("NOVO",D187)),COUNTIFS($A$2:$A$200,A187,$D$2:$D$200,"*novo*")&gt;1),"ALERTA: NOVO_ITEM_COM_MAIS_DE_UMA_INCLUSAO",IF(OR(C187="",C187="Fora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item.",IF(AND(ISNUMBER(SEARCH("NOVO",D187)),OR(N187="",ISERROR(MATCH(N187,{"C0","C1","C2","C3","C4"},0)))),"ALERTA: BASE_VU_OBRIGATORIA",IF(AND(NOT(ISNUMBER(SEARCH("NOVO",D187))),N187&lt;&gt;""),"ALERTA: BASE_VU_NAO_APLICAVEL",IF(AND(UPPER(H187)="SIM",NOT(ISNUMBER(I187))),"ALERTA: BASE_VU_INVALIDA_OU_POSTERIOR_AO_FATOR_ALVO","OK")))))))))))</f>
        <v/>
      </c>
      <c r="N187" s="485"/>
      <c r="O187" s="487" t="str">
        <f>IFERROR(IF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1,IF(COUNTIFS($A$2:$A$200,$A187,$D$2:$D$200,"*novo*",$N$2:$N$200,"C4")&gt;0,4,IF(COUNTIFS($A$2:$A$200,$A187,$D$2:$D$200,"*novo*",$N$2:$N$200,"C3")&gt;0,3,IF(COUNTIFS($A$2:$A$200,$A187,$D$2:$D$200,"*novo*",$N$2:$N$200,"C2")&gt;0,2,IF(COUNTIFS($A$2:$A$200,$A187,$D$2:$D$200,"*novo*",$N$2:$N$200,"C1")&gt;0,1,IF(COUNTIFS($A$2:$A$200,$A187,$D$2:$D$200,"*novo*",$N$2:$N$200,"C0")&gt;0,0,""))))),IF(AND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0,INDEX(posicao_contratual!$Y$2:$Y$200,MATCH($A187,posicao_contratual!$A$2:$A$200,0))=0),0,"")),"")</f>
        <v/>
      </c>
    </row>
    <row r="188" spans="1:15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5"/>
        <v/>
      </c>
      <c r="H188" s="105"/>
      <c r="I188" s="64" t="str">
        <f>IFERROR(IF(OR($A188="",$C188=""),"",IF(OR(($O188)="",($O188)&gt;(MIN(MATCH($C188,{"C0","C1","C2","C3","C4"},0)-1,COUNT(parametros!$F$2:$F$6)-1)),NOT(ISNUMBER(INDEX(parametros!$F$2:$F$6,(MIN(MATCH($C188,{"C0","C1","C2","C3","C4"},0)-1,COUNT(parametros!$F$2:$F$6)-1))+1))),NOT(ISNUMBER(INDEX(parametros!$F$2:$F$6,($O188)+1)))),"",INDEX(parametros!$F$2:$F$6,(MIN(MATCH($C188,{"C0","C1","C2","C3","C4"},0)-1,COUNT(parametros!$F$2:$F$6)-1))+1)/INDEX(parametros!$F$2:$F$6,($O188)+1))),"")</f>
        <v/>
      </c>
      <c r="J188" s="107" t="str">
        <f t="shared" si="16"/>
        <v/>
      </c>
      <c r="K188" s="105"/>
      <c r="L188" s="85" t="str">
        <f t="shared" si="17"/>
        <v/>
      </c>
      <c r="M188" s="483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ITEM_DUPLICADO",IF(AND(ISNUMBER(SEARCH("NOVO",D188)),COUNTIFS($A$2:$A$200,A188,$D$2:$D$200,"*novo*")&gt;1),"ALERTA: NOVO_ITEM_COM_MAIS_DE_UMA_INCLUSAO",IF(OR(C188="",C188="Fora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item.",IF(AND(ISNUMBER(SEARCH("NOVO",D188)),OR(N188="",ISERROR(MATCH(N188,{"C0","C1","C2","C3","C4"},0)))),"ALERTA: BASE_VU_OBRIGATORIA",IF(AND(NOT(ISNUMBER(SEARCH("NOVO",D188))),N188&lt;&gt;""),"ALERTA: BASE_VU_NAO_APLICAVEL",IF(AND(UPPER(H188)="SIM",NOT(ISNUMBER(I188))),"ALERTA: BASE_VU_INVALIDA_OU_POSTERIOR_AO_FATOR_ALVO","OK")))))))))))</f>
        <v/>
      </c>
      <c r="N188" s="485"/>
      <c r="O188" s="487" t="str">
        <f>IFERROR(IF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1,IF(COUNTIFS($A$2:$A$200,$A188,$D$2:$D$200,"*novo*",$N$2:$N$200,"C4")&gt;0,4,IF(COUNTIFS($A$2:$A$200,$A188,$D$2:$D$200,"*novo*",$N$2:$N$200,"C3")&gt;0,3,IF(COUNTIFS($A$2:$A$200,$A188,$D$2:$D$200,"*novo*",$N$2:$N$200,"C2")&gt;0,2,IF(COUNTIFS($A$2:$A$200,$A188,$D$2:$D$200,"*novo*",$N$2:$N$200,"C1")&gt;0,1,IF(COUNTIFS($A$2:$A$200,$A188,$D$2:$D$200,"*novo*",$N$2:$N$200,"C0")&gt;0,0,""))))),IF(AND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0,INDEX(posicao_contratual!$Y$2:$Y$200,MATCH($A188,posicao_contratual!$A$2:$A$200,0))=0),0,"")),"")</f>
        <v/>
      </c>
    </row>
    <row r="189" spans="1:15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5"/>
        <v/>
      </c>
      <c r="H189" s="105"/>
      <c r="I189" s="64" t="str">
        <f>IFERROR(IF(OR($A189="",$C189=""),"",IF(OR(($O189)="",($O189)&gt;(MIN(MATCH($C189,{"C0","C1","C2","C3","C4"},0)-1,COUNT(parametros!$F$2:$F$6)-1)),NOT(ISNUMBER(INDEX(parametros!$F$2:$F$6,(MIN(MATCH($C189,{"C0","C1","C2","C3","C4"},0)-1,COUNT(parametros!$F$2:$F$6)-1))+1))),NOT(ISNUMBER(INDEX(parametros!$F$2:$F$6,($O189)+1)))),"",INDEX(parametros!$F$2:$F$6,(MIN(MATCH($C189,{"C0","C1","C2","C3","C4"},0)-1,COUNT(parametros!$F$2:$F$6)-1))+1)/INDEX(parametros!$F$2:$F$6,($O189)+1))),"")</f>
        <v/>
      </c>
      <c r="J189" s="107" t="str">
        <f t="shared" si="16"/>
        <v/>
      </c>
      <c r="K189" s="105"/>
      <c r="L189" s="85" t="str">
        <f t="shared" si="17"/>
        <v/>
      </c>
      <c r="M189" s="483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ITEM_DUPLICADO",IF(AND(ISNUMBER(SEARCH("NOVO",D189)),COUNTIFS($A$2:$A$200,A189,$D$2:$D$200,"*novo*")&gt;1),"ALERTA: NOVO_ITEM_COM_MAIS_DE_UMA_INCLUSAO",IF(OR(C189="",C189="Fora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item.",IF(AND(ISNUMBER(SEARCH("NOVO",D189)),OR(N189="",ISERROR(MATCH(N189,{"C0","C1","C2","C3","C4"},0)))),"ALERTA: BASE_VU_OBRIGATORIA",IF(AND(NOT(ISNUMBER(SEARCH("NOVO",D189))),N189&lt;&gt;""),"ALERTA: BASE_VU_NAO_APLICAVEL",IF(AND(UPPER(H189)="SIM",NOT(ISNUMBER(I189))),"ALERTA: BASE_VU_INVALIDA_OU_POSTERIOR_AO_FATOR_ALVO","OK")))))))))))</f>
        <v/>
      </c>
      <c r="N189" s="485"/>
      <c r="O189" s="487" t="str">
        <f>IFERROR(IF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1,IF(COUNTIFS($A$2:$A$200,$A189,$D$2:$D$200,"*novo*",$N$2:$N$200,"C4")&gt;0,4,IF(COUNTIFS($A$2:$A$200,$A189,$D$2:$D$200,"*novo*",$N$2:$N$200,"C3")&gt;0,3,IF(COUNTIFS($A$2:$A$200,$A189,$D$2:$D$200,"*novo*",$N$2:$N$200,"C2")&gt;0,2,IF(COUNTIFS($A$2:$A$200,$A189,$D$2:$D$200,"*novo*",$N$2:$N$200,"C1")&gt;0,1,IF(COUNTIFS($A$2:$A$200,$A189,$D$2:$D$200,"*novo*",$N$2:$N$200,"C0")&gt;0,0,""))))),IF(AND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0,INDEX(posicao_contratual!$Y$2:$Y$200,MATCH($A189,posicao_contratual!$A$2:$A$200,0))=0),0,"")),"")</f>
        <v/>
      </c>
    </row>
    <row r="190" spans="1:15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5"/>
        <v/>
      </c>
      <c r="H190" s="105"/>
      <c r="I190" s="64" t="str">
        <f>IFERROR(IF(OR($A190="",$C190=""),"",IF(OR(($O190)="",($O190)&gt;(MIN(MATCH($C190,{"C0","C1","C2","C3","C4"},0)-1,COUNT(parametros!$F$2:$F$6)-1)),NOT(ISNUMBER(INDEX(parametros!$F$2:$F$6,(MIN(MATCH($C190,{"C0","C1","C2","C3","C4"},0)-1,COUNT(parametros!$F$2:$F$6)-1))+1))),NOT(ISNUMBER(INDEX(parametros!$F$2:$F$6,($O190)+1)))),"",INDEX(parametros!$F$2:$F$6,(MIN(MATCH($C190,{"C0","C1","C2","C3","C4"},0)-1,COUNT(parametros!$F$2:$F$6)-1))+1)/INDEX(parametros!$F$2:$F$6,($O190)+1))),"")</f>
        <v/>
      </c>
      <c r="J190" s="107" t="str">
        <f t="shared" si="16"/>
        <v/>
      </c>
      <c r="K190" s="105"/>
      <c r="L190" s="85" t="str">
        <f t="shared" si="17"/>
        <v/>
      </c>
      <c r="M190" s="483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ITEM_DUPLICADO",IF(AND(ISNUMBER(SEARCH("NOVO",D190)),COUNTIFS($A$2:$A$200,A190,$D$2:$D$200,"*novo*")&gt;1),"ALERTA: NOVO_ITEM_COM_MAIS_DE_UMA_INCLUSAO",IF(OR(C190="",C190="Fora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item.",IF(AND(ISNUMBER(SEARCH("NOVO",D190)),OR(N190="",ISERROR(MATCH(N190,{"C0","C1","C2","C3","C4"},0)))),"ALERTA: BASE_VU_OBRIGATORIA",IF(AND(NOT(ISNUMBER(SEARCH("NOVO",D190))),N190&lt;&gt;""),"ALERTA: BASE_VU_NAO_APLICAVEL",IF(AND(UPPER(H190)="SIM",NOT(ISNUMBER(I190))),"ALERTA: BASE_VU_INVALIDA_OU_POSTERIOR_AO_FATOR_ALVO","OK")))))))))))</f>
        <v/>
      </c>
      <c r="N190" s="485"/>
      <c r="O190" s="487" t="str">
        <f>IFERROR(IF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1,IF(COUNTIFS($A$2:$A$200,$A190,$D$2:$D$200,"*novo*",$N$2:$N$200,"C4")&gt;0,4,IF(COUNTIFS($A$2:$A$200,$A190,$D$2:$D$200,"*novo*",$N$2:$N$200,"C3")&gt;0,3,IF(COUNTIFS($A$2:$A$200,$A190,$D$2:$D$200,"*novo*",$N$2:$N$200,"C2")&gt;0,2,IF(COUNTIFS($A$2:$A$200,$A190,$D$2:$D$200,"*novo*",$N$2:$N$200,"C1")&gt;0,1,IF(COUNTIFS($A$2:$A$200,$A190,$D$2:$D$200,"*novo*",$N$2:$N$200,"C0")&gt;0,0,""))))),IF(AND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0,INDEX(posicao_contratual!$Y$2:$Y$200,MATCH($A190,posicao_contratual!$A$2:$A$200,0))=0),0,"")),"")</f>
        <v/>
      </c>
    </row>
    <row r="191" spans="1:15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5"/>
        <v/>
      </c>
      <c r="H191" s="105"/>
      <c r="I191" s="64" t="str">
        <f>IFERROR(IF(OR($A191="",$C191=""),"",IF(OR(($O191)="",($O191)&gt;(MIN(MATCH($C191,{"C0","C1","C2","C3","C4"},0)-1,COUNT(parametros!$F$2:$F$6)-1)),NOT(ISNUMBER(INDEX(parametros!$F$2:$F$6,(MIN(MATCH($C191,{"C0","C1","C2","C3","C4"},0)-1,COUNT(parametros!$F$2:$F$6)-1))+1))),NOT(ISNUMBER(INDEX(parametros!$F$2:$F$6,($O191)+1)))),"",INDEX(parametros!$F$2:$F$6,(MIN(MATCH($C191,{"C0","C1","C2","C3","C4"},0)-1,COUNT(parametros!$F$2:$F$6)-1))+1)/INDEX(parametros!$F$2:$F$6,($O191)+1))),"")</f>
        <v/>
      </c>
      <c r="J191" s="107" t="str">
        <f t="shared" si="16"/>
        <v/>
      </c>
      <c r="K191" s="105"/>
      <c r="L191" s="85" t="str">
        <f t="shared" si="17"/>
        <v/>
      </c>
      <c r="M191" s="483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ITEM_DUPLICADO",IF(AND(ISNUMBER(SEARCH("NOVO",D191)),COUNTIFS($A$2:$A$200,A191,$D$2:$D$200,"*novo*")&gt;1),"ALERTA: NOVO_ITEM_COM_MAIS_DE_UMA_INCLUSAO",IF(OR(C191="",C191="Fora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item.",IF(AND(ISNUMBER(SEARCH("NOVO",D191)),OR(N191="",ISERROR(MATCH(N191,{"C0","C1","C2","C3","C4"},0)))),"ALERTA: BASE_VU_OBRIGATORIA",IF(AND(NOT(ISNUMBER(SEARCH("NOVO",D191))),N191&lt;&gt;""),"ALERTA: BASE_VU_NAO_APLICAVEL",IF(AND(UPPER(H191)="SIM",NOT(ISNUMBER(I191))),"ALERTA: BASE_VU_INVALIDA_OU_POSTERIOR_AO_FATOR_ALVO","OK")))))))))))</f>
        <v/>
      </c>
      <c r="N191" s="485"/>
      <c r="O191" s="487" t="str">
        <f>IFERROR(IF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1,IF(COUNTIFS($A$2:$A$200,$A191,$D$2:$D$200,"*novo*",$N$2:$N$200,"C4")&gt;0,4,IF(COUNTIFS($A$2:$A$200,$A191,$D$2:$D$200,"*novo*",$N$2:$N$200,"C3")&gt;0,3,IF(COUNTIFS($A$2:$A$200,$A191,$D$2:$D$200,"*novo*",$N$2:$N$200,"C2")&gt;0,2,IF(COUNTIFS($A$2:$A$200,$A191,$D$2:$D$200,"*novo*",$N$2:$N$200,"C1")&gt;0,1,IF(COUNTIFS($A$2:$A$200,$A191,$D$2:$D$200,"*novo*",$N$2:$N$200,"C0")&gt;0,0,""))))),IF(AND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0,INDEX(posicao_contratual!$Y$2:$Y$200,MATCH($A191,posicao_contratual!$A$2:$A$200,0))=0),0,"")),"")</f>
        <v/>
      </c>
    </row>
    <row r="192" spans="1:15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5"/>
        <v/>
      </c>
      <c r="H192" s="105"/>
      <c r="I192" s="64" t="str">
        <f>IFERROR(IF(OR($A192="",$C192=""),"",IF(OR(($O192)="",($O192)&gt;(MIN(MATCH($C192,{"C0","C1","C2","C3","C4"},0)-1,COUNT(parametros!$F$2:$F$6)-1)),NOT(ISNUMBER(INDEX(parametros!$F$2:$F$6,(MIN(MATCH($C192,{"C0","C1","C2","C3","C4"},0)-1,COUNT(parametros!$F$2:$F$6)-1))+1))),NOT(ISNUMBER(INDEX(parametros!$F$2:$F$6,($O192)+1)))),"",INDEX(parametros!$F$2:$F$6,(MIN(MATCH($C192,{"C0","C1","C2","C3","C4"},0)-1,COUNT(parametros!$F$2:$F$6)-1))+1)/INDEX(parametros!$F$2:$F$6,($O192)+1))),"")</f>
        <v/>
      </c>
      <c r="J192" s="107" t="str">
        <f t="shared" si="16"/>
        <v/>
      </c>
      <c r="K192" s="105"/>
      <c r="L192" s="85" t="str">
        <f t="shared" si="17"/>
        <v/>
      </c>
      <c r="M192" s="483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ITEM_DUPLICADO",IF(AND(ISNUMBER(SEARCH("NOVO",D192)),COUNTIFS($A$2:$A$200,A192,$D$2:$D$200,"*novo*")&gt;1),"ALERTA: NOVO_ITEM_COM_MAIS_DE_UMA_INCLUSAO",IF(OR(C192="",C192="Fora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item.",IF(AND(ISNUMBER(SEARCH("NOVO",D192)),OR(N192="",ISERROR(MATCH(N192,{"C0","C1","C2","C3","C4"},0)))),"ALERTA: BASE_VU_OBRIGATORIA",IF(AND(NOT(ISNUMBER(SEARCH("NOVO",D192))),N192&lt;&gt;""),"ALERTA: BASE_VU_NAO_APLICAVEL",IF(AND(UPPER(H192)="SIM",NOT(ISNUMBER(I192))),"ALERTA: BASE_VU_INVALIDA_OU_POSTERIOR_AO_FATOR_ALVO","OK")))))))))))</f>
        <v/>
      </c>
      <c r="N192" s="485"/>
      <c r="O192" s="487" t="str">
        <f>IFERROR(IF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1,IF(COUNTIFS($A$2:$A$200,$A192,$D$2:$D$200,"*novo*",$N$2:$N$200,"C4")&gt;0,4,IF(COUNTIFS($A$2:$A$200,$A192,$D$2:$D$200,"*novo*",$N$2:$N$200,"C3")&gt;0,3,IF(COUNTIFS($A$2:$A$200,$A192,$D$2:$D$200,"*novo*",$N$2:$N$200,"C2")&gt;0,2,IF(COUNTIFS($A$2:$A$200,$A192,$D$2:$D$200,"*novo*",$N$2:$N$200,"C1")&gt;0,1,IF(COUNTIFS($A$2:$A$200,$A192,$D$2:$D$200,"*novo*",$N$2:$N$200,"C0")&gt;0,0,""))))),IF(AND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0,INDEX(posicao_contratual!$Y$2:$Y$200,MATCH($A192,posicao_contratual!$A$2:$A$200,0))=0),0,"")),"")</f>
        <v/>
      </c>
    </row>
    <row r="193" spans="1:15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5"/>
        <v/>
      </c>
      <c r="H193" s="105"/>
      <c r="I193" s="64" t="str">
        <f>IFERROR(IF(OR($A193="",$C193=""),"",IF(OR(($O193)="",($O193)&gt;(MIN(MATCH($C193,{"C0","C1","C2","C3","C4"},0)-1,COUNT(parametros!$F$2:$F$6)-1)),NOT(ISNUMBER(INDEX(parametros!$F$2:$F$6,(MIN(MATCH($C193,{"C0","C1","C2","C3","C4"},0)-1,COUNT(parametros!$F$2:$F$6)-1))+1))),NOT(ISNUMBER(INDEX(parametros!$F$2:$F$6,($O193)+1)))),"",INDEX(parametros!$F$2:$F$6,(MIN(MATCH($C193,{"C0","C1","C2","C3","C4"},0)-1,COUNT(parametros!$F$2:$F$6)-1))+1)/INDEX(parametros!$F$2:$F$6,($O193)+1))),"")</f>
        <v/>
      </c>
      <c r="J193" s="107" t="str">
        <f t="shared" si="16"/>
        <v/>
      </c>
      <c r="K193" s="105"/>
      <c r="L193" s="85" t="str">
        <f t="shared" si="17"/>
        <v/>
      </c>
      <c r="M193" s="483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ITEM_DUPLICADO",IF(AND(ISNUMBER(SEARCH("NOVO",D193)),COUNTIFS($A$2:$A$200,A193,$D$2:$D$200,"*novo*")&gt;1),"ALERTA: NOVO_ITEM_COM_MAIS_DE_UMA_INCLUSAO",IF(OR(C193="",C193="Fora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item.",IF(AND(ISNUMBER(SEARCH("NOVO",D193)),OR(N193="",ISERROR(MATCH(N193,{"C0","C1","C2","C3","C4"},0)))),"ALERTA: BASE_VU_OBRIGATORIA",IF(AND(NOT(ISNUMBER(SEARCH("NOVO",D193))),N193&lt;&gt;""),"ALERTA: BASE_VU_NAO_APLICAVEL",IF(AND(UPPER(H193)="SIM",NOT(ISNUMBER(I193))),"ALERTA: BASE_VU_INVALIDA_OU_POSTERIOR_AO_FATOR_ALVO","OK")))))))))))</f>
        <v/>
      </c>
      <c r="N193" s="485"/>
      <c r="O193" s="487" t="str">
        <f>IFERROR(IF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1,IF(COUNTIFS($A$2:$A$200,$A193,$D$2:$D$200,"*novo*",$N$2:$N$200,"C4")&gt;0,4,IF(COUNTIFS($A$2:$A$200,$A193,$D$2:$D$200,"*novo*",$N$2:$N$200,"C3")&gt;0,3,IF(COUNTIFS($A$2:$A$200,$A193,$D$2:$D$200,"*novo*",$N$2:$N$200,"C2")&gt;0,2,IF(COUNTIFS($A$2:$A$200,$A193,$D$2:$D$200,"*novo*",$N$2:$N$200,"C1")&gt;0,1,IF(COUNTIFS($A$2:$A$200,$A193,$D$2:$D$200,"*novo*",$N$2:$N$200,"C0")&gt;0,0,""))))),IF(AND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0,INDEX(posicao_contratual!$Y$2:$Y$200,MATCH($A193,posicao_contratual!$A$2:$A$200,0))=0),0,"")),"")</f>
        <v/>
      </c>
    </row>
    <row r="194" spans="1:15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8">IF(OR(E194="",F194=""),"",ROUND(E194*F194,2))</f>
        <v/>
      </c>
      <c r="H194" s="105"/>
      <c r="I194" s="64" t="str">
        <f>IFERROR(IF(OR($A194="",$C194=""),"",IF(OR(($O194)="",($O194)&gt;(MIN(MATCH($C194,{"C0","C1","C2","C3","C4"},0)-1,COUNT(parametros!$F$2:$F$6)-1)),NOT(ISNUMBER(INDEX(parametros!$F$2:$F$6,(MIN(MATCH($C194,{"C0","C1","C2","C3","C4"},0)-1,COUNT(parametros!$F$2:$F$6)-1))+1))),NOT(ISNUMBER(INDEX(parametros!$F$2:$F$6,($O194)+1)))),"",INDEX(parametros!$F$2:$F$6,(MIN(MATCH($C194,{"C0","C1","C2","C3","C4"},0)-1,COUNT(parametros!$F$2:$F$6)-1))+1)/INDEX(parametros!$F$2:$F$6,($O194)+1))),"")</f>
        <v/>
      </c>
      <c r="J194" s="107" t="str">
        <f t="shared" ref="J194:J200" si="19">IF(OR(L194="",F194=""),"",IF(UPPER(H194)="SIM",IF(ISNUMBER(I194),ROUND(L194*ROUND(F194*I194,2),2),""),ROUND(L194*F194,2)))</f>
        <v/>
      </c>
      <c r="K194" s="105"/>
      <c r="L194" s="85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483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ITEM_DUPLICADO",IF(AND(ISNUMBER(SEARCH("NOVO",D194)),COUNTIFS($A$2:$A$200,A194,$D$2:$D$200,"*novo*")&gt;1),"ALERTA: NOVO_ITEM_COM_MAIS_DE_UMA_INCLUSAO",IF(OR(C194="",C194="Fora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item.",IF(AND(ISNUMBER(SEARCH("NOVO",D194)),OR(N194="",ISERROR(MATCH(N194,{"C0","C1","C2","C3","C4"},0)))),"ALERTA: BASE_VU_OBRIGATORIA",IF(AND(NOT(ISNUMBER(SEARCH("NOVO",D194))),N194&lt;&gt;""),"ALERTA: BASE_VU_NAO_APLICAVEL",IF(AND(UPPER(H194)="SIM",NOT(ISNUMBER(I194))),"ALERTA: BASE_VU_INVALIDA_OU_POSTERIOR_AO_FATOR_ALVO","OK")))))))))))</f>
        <v/>
      </c>
      <c r="N194" s="485"/>
      <c r="O194" s="487" t="str">
        <f>IFERROR(IF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1,IF(COUNTIFS($A$2:$A$200,$A194,$D$2:$D$200,"*novo*",$N$2:$N$200,"C4")&gt;0,4,IF(COUNTIFS($A$2:$A$200,$A194,$D$2:$D$200,"*novo*",$N$2:$N$200,"C3")&gt;0,3,IF(COUNTIFS($A$2:$A$200,$A194,$D$2:$D$200,"*novo*",$N$2:$N$200,"C2")&gt;0,2,IF(COUNTIFS($A$2:$A$200,$A194,$D$2:$D$200,"*novo*",$N$2:$N$200,"C1")&gt;0,1,IF(COUNTIFS($A$2:$A$200,$A194,$D$2:$D$200,"*novo*",$N$2:$N$200,"C0")&gt;0,0,""))))),IF(AND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0,INDEX(posicao_contratual!$Y$2:$Y$200,MATCH($A194,posicao_contratual!$A$2:$A$200,0))=0),0,"")),"")</f>
        <v/>
      </c>
    </row>
    <row r="195" spans="1:15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8"/>
        <v/>
      </c>
      <c r="H195" s="105"/>
      <c r="I195" s="64" t="str">
        <f>IFERROR(IF(OR($A195="",$C195=""),"",IF(OR(($O195)="",($O195)&gt;(MIN(MATCH($C195,{"C0","C1","C2","C3","C4"},0)-1,COUNT(parametros!$F$2:$F$6)-1)),NOT(ISNUMBER(INDEX(parametros!$F$2:$F$6,(MIN(MATCH($C195,{"C0","C1","C2","C3","C4"},0)-1,COUNT(parametros!$F$2:$F$6)-1))+1))),NOT(ISNUMBER(INDEX(parametros!$F$2:$F$6,($O195)+1)))),"",INDEX(parametros!$F$2:$F$6,(MIN(MATCH($C195,{"C0","C1","C2","C3","C4"},0)-1,COUNT(parametros!$F$2:$F$6)-1))+1)/INDEX(parametros!$F$2:$F$6,($O195)+1))),"")</f>
        <v/>
      </c>
      <c r="J195" s="107" t="str">
        <f t="shared" si="19"/>
        <v/>
      </c>
      <c r="K195" s="105"/>
      <c r="L195" s="85" t="str">
        <f t="shared" si="20"/>
        <v/>
      </c>
      <c r="M195" s="483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ITEM_DUPLICADO",IF(AND(ISNUMBER(SEARCH("NOVO",D195)),COUNTIFS($A$2:$A$200,A195,$D$2:$D$200,"*novo*")&gt;1),"ALERTA: NOVO_ITEM_COM_MAIS_DE_UMA_INCLUSAO",IF(OR(C195="",C195="Fora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item.",IF(AND(ISNUMBER(SEARCH("NOVO",D195)),OR(N195="",ISERROR(MATCH(N195,{"C0","C1","C2","C3","C4"},0)))),"ALERTA: BASE_VU_OBRIGATORIA",IF(AND(NOT(ISNUMBER(SEARCH("NOVO",D195))),N195&lt;&gt;""),"ALERTA: BASE_VU_NAO_APLICAVEL",IF(AND(UPPER(H195)="SIM",NOT(ISNUMBER(I195))),"ALERTA: BASE_VU_INVALIDA_OU_POSTERIOR_AO_FATOR_ALVO","OK")))))))))))</f>
        <v/>
      </c>
      <c r="N195" s="485"/>
      <c r="O195" s="487" t="str">
        <f>IFERROR(IF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1,IF(COUNTIFS($A$2:$A$200,$A195,$D$2:$D$200,"*novo*",$N$2:$N$200,"C4")&gt;0,4,IF(COUNTIFS($A$2:$A$200,$A195,$D$2:$D$200,"*novo*",$N$2:$N$200,"C3")&gt;0,3,IF(COUNTIFS($A$2:$A$200,$A195,$D$2:$D$200,"*novo*",$N$2:$N$200,"C2")&gt;0,2,IF(COUNTIFS($A$2:$A$200,$A195,$D$2:$D$200,"*novo*",$N$2:$N$200,"C1")&gt;0,1,IF(COUNTIFS($A$2:$A$200,$A195,$D$2:$D$200,"*novo*",$N$2:$N$200,"C0")&gt;0,0,""))))),IF(AND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0,INDEX(posicao_contratual!$Y$2:$Y$200,MATCH($A195,posicao_contratual!$A$2:$A$200,0))=0),0,"")),"")</f>
        <v/>
      </c>
    </row>
    <row r="196" spans="1:15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8"/>
        <v/>
      </c>
      <c r="H196" s="105"/>
      <c r="I196" s="64" t="str">
        <f>IFERROR(IF(OR($A196="",$C196=""),"",IF(OR(($O196)="",($O196)&gt;(MIN(MATCH($C196,{"C0","C1","C2","C3","C4"},0)-1,COUNT(parametros!$F$2:$F$6)-1)),NOT(ISNUMBER(INDEX(parametros!$F$2:$F$6,(MIN(MATCH($C196,{"C0","C1","C2","C3","C4"},0)-1,COUNT(parametros!$F$2:$F$6)-1))+1))),NOT(ISNUMBER(INDEX(parametros!$F$2:$F$6,($O196)+1)))),"",INDEX(parametros!$F$2:$F$6,(MIN(MATCH($C196,{"C0","C1","C2","C3","C4"},0)-1,COUNT(parametros!$F$2:$F$6)-1))+1)/INDEX(parametros!$F$2:$F$6,($O196)+1))),"")</f>
        <v/>
      </c>
      <c r="J196" s="107" t="str">
        <f t="shared" si="19"/>
        <v/>
      </c>
      <c r="K196" s="105"/>
      <c r="L196" s="85" t="str">
        <f t="shared" si="20"/>
        <v/>
      </c>
      <c r="M196" s="483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ITEM_DUPLICADO",IF(AND(ISNUMBER(SEARCH("NOVO",D196)),COUNTIFS($A$2:$A$200,A196,$D$2:$D$200,"*novo*")&gt;1),"ALERTA: NOVO_ITEM_COM_MAIS_DE_UMA_INCLUSAO",IF(OR(C196="",C196="Fora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item.",IF(AND(ISNUMBER(SEARCH("NOVO",D196)),OR(N196="",ISERROR(MATCH(N196,{"C0","C1","C2","C3","C4"},0)))),"ALERTA: BASE_VU_OBRIGATORIA",IF(AND(NOT(ISNUMBER(SEARCH("NOVO",D196))),N196&lt;&gt;""),"ALERTA: BASE_VU_NAO_APLICAVEL",IF(AND(UPPER(H196)="SIM",NOT(ISNUMBER(I196))),"ALERTA: BASE_VU_INVALIDA_OU_POSTERIOR_AO_FATOR_ALVO","OK")))))))))))</f>
        <v/>
      </c>
      <c r="N196" s="485"/>
      <c r="O196" s="487" t="str">
        <f>IFERROR(IF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1,IF(COUNTIFS($A$2:$A$200,$A196,$D$2:$D$200,"*novo*",$N$2:$N$200,"C4")&gt;0,4,IF(COUNTIFS($A$2:$A$200,$A196,$D$2:$D$200,"*novo*",$N$2:$N$200,"C3")&gt;0,3,IF(COUNTIFS($A$2:$A$200,$A196,$D$2:$D$200,"*novo*",$N$2:$N$200,"C2")&gt;0,2,IF(COUNTIFS($A$2:$A$200,$A196,$D$2:$D$200,"*novo*",$N$2:$N$200,"C1")&gt;0,1,IF(COUNTIFS($A$2:$A$200,$A196,$D$2:$D$200,"*novo*",$N$2:$N$200,"C0")&gt;0,0,""))))),IF(AND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0,INDEX(posicao_contratual!$Y$2:$Y$200,MATCH($A196,posicao_contratual!$A$2:$A$200,0))=0),0,"")),"")</f>
        <v/>
      </c>
    </row>
    <row r="197" spans="1:15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8"/>
        <v/>
      </c>
      <c r="H197" s="105"/>
      <c r="I197" s="64" t="str">
        <f>IFERROR(IF(OR($A197="",$C197=""),"",IF(OR(($O197)="",($O197)&gt;(MIN(MATCH($C197,{"C0","C1","C2","C3","C4"},0)-1,COUNT(parametros!$F$2:$F$6)-1)),NOT(ISNUMBER(INDEX(parametros!$F$2:$F$6,(MIN(MATCH($C197,{"C0","C1","C2","C3","C4"},0)-1,COUNT(parametros!$F$2:$F$6)-1))+1))),NOT(ISNUMBER(INDEX(parametros!$F$2:$F$6,($O197)+1)))),"",INDEX(parametros!$F$2:$F$6,(MIN(MATCH($C197,{"C0","C1","C2","C3","C4"},0)-1,COUNT(parametros!$F$2:$F$6)-1))+1)/INDEX(parametros!$F$2:$F$6,($O197)+1))),"")</f>
        <v/>
      </c>
      <c r="J197" s="107" t="str">
        <f t="shared" si="19"/>
        <v/>
      </c>
      <c r="K197" s="105"/>
      <c r="L197" s="85" t="str">
        <f t="shared" si="20"/>
        <v/>
      </c>
      <c r="M197" s="483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ITEM_DUPLICADO",IF(AND(ISNUMBER(SEARCH("NOVO",D197)),COUNTIFS($A$2:$A$200,A197,$D$2:$D$200,"*novo*")&gt;1),"ALERTA: NOVO_ITEM_COM_MAIS_DE_UMA_INCLUSAO",IF(OR(C197="",C197="Fora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item.",IF(AND(ISNUMBER(SEARCH("NOVO",D197)),OR(N197="",ISERROR(MATCH(N197,{"C0","C1","C2","C3","C4"},0)))),"ALERTA: BASE_VU_OBRIGATORIA",IF(AND(NOT(ISNUMBER(SEARCH("NOVO",D197))),N197&lt;&gt;""),"ALERTA: BASE_VU_NAO_APLICAVEL",IF(AND(UPPER(H197)="SIM",NOT(ISNUMBER(I197))),"ALERTA: BASE_VU_INVALIDA_OU_POSTERIOR_AO_FATOR_ALVO","OK")))))))))))</f>
        <v/>
      </c>
      <c r="N197" s="485"/>
      <c r="O197" s="487" t="str">
        <f>IFERROR(IF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1,IF(COUNTIFS($A$2:$A$200,$A197,$D$2:$D$200,"*novo*",$N$2:$N$200,"C4")&gt;0,4,IF(COUNTIFS($A$2:$A$200,$A197,$D$2:$D$200,"*novo*",$N$2:$N$200,"C3")&gt;0,3,IF(COUNTIFS($A$2:$A$200,$A197,$D$2:$D$200,"*novo*",$N$2:$N$200,"C2")&gt;0,2,IF(COUNTIFS($A$2:$A$200,$A197,$D$2:$D$200,"*novo*",$N$2:$N$200,"C1")&gt;0,1,IF(COUNTIFS($A$2:$A$200,$A197,$D$2:$D$200,"*novo*",$N$2:$N$200,"C0")&gt;0,0,""))))),IF(AND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0,INDEX(posicao_contratual!$Y$2:$Y$200,MATCH($A197,posicao_contratual!$A$2:$A$200,0))=0),0,"")),"")</f>
        <v/>
      </c>
    </row>
    <row r="198" spans="1:15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8"/>
        <v/>
      </c>
      <c r="H198" s="105"/>
      <c r="I198" s="64" t="str">
        <f>IFERROR(IF(OR($A198="",$C198=""),"",IF(OR(($O198)="",($O198)&gt;(MIN(MATCH($C198,{"C0","C1","C2","C3","C4"},0)-1,COUNT(parametros!$F$2:$F$6)-1)),NOT(ISNUMBER(INDEX(parametros!$F$2:$F$6,(MIN(MATCH($C198,{"C0","C1","C2","C3","C4"},0)-1,COUNT(parametros!$F$2:$F$6)-1))+1))),NOT(ISNUMBER(INDEX(parametros!$F$2:$F$6,($O198)+1)))),"",INDEX(parametros!$F$2:$F$6,(MIN(MATCH($C198,{"C0","C1","C2","C3","C4"},0)-1,COUNT(parametros!$F$2:$F$6)-1))+1)/INDEX(parametros!$F$2:$F$6,($O198)+1))),"")</f>
        <v/>
      </c>
      <c r="J198" s="107" t="str">
        <f t="shared" si="19"/>
        <v/>
      </c>
      <c r="K198" s="105"/>
      <c r="L198" s="85" t="str">
        <f t="shared" si="20"/>
        <v/>
      </c>
      <c r="M198" s="483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ITEM_DUPLICADO",IF(AND(ISNUMBER(SEARCH("NOVO",D198)),COUNTIFS($A$2:$A$200,A198,$D$2:$D$200,"*novo*")&gt;1),"ALERTA: NOVO_ITEM_COM_MAIS_DE_UMA_INCLUSAO",IF(OR(C198="",C198="Fora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item.",IF(AND(ISNUMBER(SEARCH("NOVO",D198)),OR(N198="",ISERROR(MATCH(N198,{"C0","C1","C2","C3","C4"},0)))),"ALERTA: BASE_VU_OBRIGATORIA",IF(AND(NOT(ISNUMBER(SEARCH("NOVO",D198))),N198&lt;&gt;""),"ALERTA: BASE_VU_NAO_APLICAVEL",IF(AND(UPPER(H198)="SIM",NOT(ISNUMBER(I198))),"ALERTA: BASE_VU_INVALIDA_OU_POSTERIOR_AO_FATOR_ALVO","OK")))))))))))</f>
        <v/>
      </c>
      <c r="N198" s="485"/>
      <c r="O198" s="487" t="str">
        <f>IFERROR(IF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1,IF(COUNTIFS($A$2:$A$200,$A198,$D$2:$D$200,"*novo*",$N$2:$N$200,"C4")&gt;0,4,IF(COUNTIFS($A$2:$A$200,$A198,$D$2:$D$200,"*novo*",$N$2:$N$200,"C3")&gt;0,3,IF(COUNTIFS($A$2:$A$200,$A198,$D$2:$D$200,"*novo*",$N$2:$N$200,"C2")&gt;0,2,IF(COUNTIFS($A$2:$A$200,$A198,$D$2:$D$200,"*novo*",$N$2:$N$200,"C1")&gt;0,1,IF(COUNTIFS($A$2:$A$200,$A198,$D$2:$D$200,"*novo*",$N$2:$N$200,"C0")&gt;0,0,""))))),IF(AND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0,INDEX(posicao_contratual!$Y$2:$Y$200,MATCH($A198,posicao_contratual!$A$2:$A$200,0))=0),0,"")),"")</f>
        <v/>
      </c>
    </row>
    <row r="199" spans="1:15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8"/>
        <v/>
      </c>
      <c r="H199" s="105"/>
      <c r="I199" s="64" t="str">
        <f>IFERROR(IF(OR($A199="",$C199=""),"",IF(OR(($O199)="",($O199)&gt;(MIN(MATCH($C199,{"C0","C1","C2","C3","C4"},0)-1,COUNT(parametros!$F$2:$F$6)-1)),NOT(ISNUMBER(INDEX(parametros!$F$2:$F$6,(MIN(MATCH($C199,{"C0","C1","C2","C3","C4"},0)-1,COUNT(parametros!$F$2:$F$6)-1))+1))),NOT(ISNUMBER(INDEX(parametros!$F$2:$F$6,($O199)+1)))),"",INDEX(parametros!$F$2:$F$6,(MIN(MATCH($C199,{"C0","C1","C2","C3","C4"},0)-1,COUNT(parametros!$F$2:$F$6)-1))+1)/INDEX(parametros!$F$2:$F$6,($O199)+1))),"")</f>
        <v/>
      </c>
      <c r="J199" s="107" t="str">
        <f t="shared" si="19"/>
        <v/>
      </c>
      <c r="K199" s="105"/>
      <c r="L199" s="85" t="str">
        <f t="shared" si="20"/>
        <v/>
      </c>
      <c r="M199" s="483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ITEM_DUPLICADO",IF(AND(ISNUMBER(SEARCH("NOVO",D199)),COUNTIFS($A$2:$A$200,A199,$D$2:$D$200,"*novo*")&gt;1),"ALERTA: NOVO_ITEM_COM_MAIS_DE_UMA_INCLUSAO",IF(OR(C199="",C199="Fora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item.",IF(AND(ISNUMBER(SEARCH("NOVO",D199)),OR(N199="",ISERROR(MATCH(N199,{"C0","C1","C2","C3","C4"},0)))),"ALERTA: BASE_VU_OBRIGATORIA",IF(AND(NOT(ISNUMBER(SEARCH("NOVO",D199))),N199&lt;&gt;""),"ALERTA: BASE_VU_NAO_APLICAVEL",IF(AND(UPPER(H199)="SIM",NOT(ISNUMBER(I199))),"ALERTA: BASE_VU_INVALIDA_OU_POSTERIOR_AO_FATOR_ALVO","OK")))))))))))</f>
        <v/>
      </c>
      <c r="N199" s="485"/>
      <c r="O199" s="487" t="str">
        <f>IFERROR(IF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1,IF(COUNTIFS($A$2:$A$200,$A199,$D$2:$D$200,"*novo*",$N$2:$N$200,"C4")&gt;0,4,IF(COUNTIFS($A$2:$A$200,$A199,$D$2:$D$200,"*novo*",$N$2:$N$200,"C3")&gt;0,3,IF(COUNTIFS($A$2:$A$200,$A199,$D$2:$D$200,"*novo*",$N$2:$N$200,"C2")&gt;0,2,IF(COUNTIFS($A$2:$A$200,$A199,$D$2:$D$200,"*novo*",$N$2:$N$200,"C1")&gt;0,1,IF(COUNTIFS($A$2:$A$200,$A199,$D$2:$D$200,"*novo*",$N$2:$N$200,"C0")&gt;0,0,""))))),IF(AND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0,INDEX(posicao_contratual!$Y$2:$Y$200,MATCH($A199,posicao_contratual!$A$2:$A$200,0))=0),0,"")),"")</f>
        <v/>
      </c>
    </row>
    <row r="200" spans="1:15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8"/>
        <v/>
      </c>
      <c r="H200" s="105"/>
      <c r="I200" s="64" t="str">
        <f>IFERROR(IF(OR($A200="",$C200=""),"",IF(OR(($O200)="",($O200)&gt;(MIN(MATCH($C200,{"C0","C1","C2","C3","C4"},0)-1,COUNT(parametros!$F$2:$F$6)-1)),NOT(ISNUMBER(INDEX(parametros!$F$2:$F$6,(MIN(MATCH($C200,{"C0","C1","C2","C3","C4"},0)-1,COUNT(parametros!$F$2:$F$6)-1))+1))),NOT(ISNUMBER(INDEX(parametros!$F$2:$F$6,($O200)+1)))),"",INDEX(parametros!$F$2:$F$6,(MIN(MATCH($C200,{"C0","C1","C2","C3","C4"},0)-1,COUNT(parametros!$F$2:$F$6)-1))+1)/INDEX(parametros!$F$2:$F$6,($O200)+1))),"")</f>
        <v/>
      </c>
      <c r="J200" s="107" t="str">
        <f t="shared" si="19"/>
        <v/>
      </c>
      <c r="K200" s="105"/>
      <c r="L200" s="85" t="str">
        <f t="shared" si="20"/>
        <v/>
      </c>
      <c r="M200" s="483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ITEM_DUPLICADO",IF(AND(ISNUMBER(SEARCH("NOVO",D200)),COUNTIFS($A$2:$A$200,A200,$D$2:$D$200,"*novo*")&gt;1),"ALERTA: NOVO_ITEM_COM_MAIS_DE_UMA_INCLUSAO",IF(OR(C200="",C200="Fora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item.",IF(AND(ISNUMBER(SEARCH("NOVO",D200)),OR(N200="",ISERROR(MATCH(N200,{"C0","C1","C2","C3","C4"},0)))),"ALERTA: BASE_VU_OBRIGATORIA",IF(AND(NOT(ISNUMBER(SEARCH("NOVO",D200))),N200&lt;&gt;""),"ALERTA: BASE_VU_NAO_APLICAVEL",IF(AND(UPPER(H200)="SIM",NOT(ISNUMBER(I200))),"ALERTA: BASE_VU_INVALIDA_OU_POSTERIOR_AO_FATOR_ALVO","OK")))))))))))</f>
        <v/>
      </c>
      <c r="N200" s="485"/>
      <c r="O200" s="487" t="str">
        <f>IFERROR(IF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1,IF(COUNTIFS($A$2:$A$200,$A200,$D$2:$D$200,"*novo*",$N$2:$N$200,"C4")&gt;0,4,IF(COUNTIFS($A$2:$A$200,$A200,$D$2:$D$200,"*novo*",$N$2:$N$200,"C3")&gt;0,3,IF(COUNTIFS($A$2:$A$200,$A200,$D$2:$D$200,"*novo*",$N$2:$N$200,"C2")&gt;0,2,IF(COUNTIFS($A$2:$A$200,$A200,$D$2:$D$200,"*novo*",$N$2:$N$200,"C1")&gt;0,1,IF(COUNTIFS($A$2:$A$200,$A200,$D$2:$D$200,"*novo*",$N$2:$N$200,"C0")&gt;0,0,""))))),IF(AND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0,INDEX(posicao_contratual!$Y$2:$Y$200,MATCH($A200,posicao_contratual!$A$2:$A$200,0))=0),0,"")),"")</f>
        <v/>
      </c>
    </row>
  </sheetData>
  <conditionalFormatting sqref="A2:K200">
    <cfRule type="expression" dxfId="84" priority="7">
      <formula>OR(LEFT(UPPER($D2),6)="SUPRES",LEFT(UPPER($D2),4)="DECR")</formula>
    </cfRule>
    <cfRule type="expression" dxfId="83" priority="7">
      <formula>OR(LEFT(UPPER($D2),6)="SUPRES",LEFT(UPPER($D2),4)="DECR")</formula>
    </cfRule>
  </conditionalFormatting>
  <conditionalFormatting sqref="C2:C200">
    <cfRule type="expression" dxfId="82" priority="15">
      <formula>UPPER($C2)="C0"</formula>
    </cfRule>
    <cfRule type="expression" dxfId="81" priority="15">
      <formula>UPPER($C2)="C1"</formula>
    </cfRule>
    <cfRule type="expression" dxfId="80" priority="15">
      <formula>UPPER($C2)="C2"</formula>
    </cfRule>
    <cfRule type="expression" dxfId="79" priority="15">
      <formula>UPPER($C2)="C3"</formula>
    </cfRule>
    <cfRule type="expression" dxfId="78" priority="15">
      <formula>UPPER($C2)="C4"</formula>
    </cfRule>
  </conditionalFormatting>
  <conditionalFormatting sqref="N2:N200">
    <cfRule type="expression" dxfId="77" priority="17" stopIfTrue="1">
      <formula>AND($A2&lt;&gt;"",ISERROR(SEARCH("NOVO",$D2)))</formula>
    </cfRule>
  </conditionalFormatting>
  <dataValidations count="5">
    <dataValidation type="list" allowBlank="1" sqref="H2:H200 K2:K200" xr:uid="{00000000-0002-0000-0700-000000000000}">
      <formula1>"Sim,Nao"</formula1>
    </dataValidation>
    <dataValidation type="list" allowBlank="1" showInputMessage="1" showErrorMessage="1" promptTitle="ITEM NOVO" prompt="Use &quot;Acréscimo - novo item&quot; somente no aditivo em que o item nasce no contrato, com toda a quantidade inicial._x000a_Novo aumento desse item depois: use apenas &quot;Acrescimo&quot;._x000a_Item já existente: &quot;Acrescimo&quot; ou &quot;Supressao&quot;." sqref="D2:D200" xr:uid="{00000000-0002-0000-0700-000001000000}">
      <formula1>"Acrescimo,Acréscimo - novo item,Supressao"</formula1>
    </dataValidation>
    <dataValidation allowBlank="1" showInputMessage="1" showErrorMessage="1" promptTitle="ITEM DO ADITIVO" prompt="Use o mesmo código de itens_Remanesc._x000a_Item novo: cadastre-o ANTES em itens_Remanesc (ex.: N001, quantidade-base 0, VU de inclusão) e só depois registre aqui o aditivo em que ele nasce." sqref="A2:A200" xr:uid="{6ED77311-B96C-4FD2-9B46-C91AC08F68E4}"/>
    <dataValidation allowBlank="1" showInputMessage="1" showErrorMessage="1" promptTitle="QUANTIDADE DO ADITIVO" prompt="Informe só a VARIAÇÃO deste aditivo (ex.: base 100 + Acrescimo 20 = 120)._x000a_Nascimento: toda a quantidade inicial (N003: 1.851, nunca 3.702)._x000a_Aumento posterior: só o adicional (+200 -&gt; 2.051)." sqref="E2:E200" xr:uid="{976A3289-54B3-4FCE-A49F-C279381AAD0D}"/>
    <dataValidation type="list" allowBlank="1" showInputMessage="1" showErrorMessage="1" errorTitle="Base econômica inválida" error="Escolha C0, C1, C2, C3 ou C4." promptTitle="Base econômica do VU" prompt="Informe o último reajuste já incorporado ao VU. C0 significa nenhum reajuste incorporado." sqref="N2:N200" xr:uid="{17F4211C-5521-4290-8F87-5F7ADED94B89}">
      <formula1>"C0,C1,C2,C3,C4"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8" t="s">
        <v>157</v>
      </c>
      <c r="I1" s="219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0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1" t="str">
        <f>IF(A2="","",IF($I$5="","POSICAO DE REFERENCIA INDISPONIVEL",ROUND(IF(itens_Remanesc!B2="",0,itens_Remanesc!B2)+SUMIFS(aditivos!$L$2:$L$200,aditivos!$A$2:$A$200,A2,aditivos!$B$2:$B$200,"&lt;="&amp;$I$5),2)))</f>
        <v/>
      </c>
      <c r="D2" s="221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2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3" t="s">
        <v>158</v>
      </c>
      <c r="I2" s="224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0" t="str">
        <f t="shared" ca="1" si="0"/>
        <v/>
      </c>
      <c r="C3" s="221" t="str">
        <f>IF(A3="","",IF($I$5="","POSICAO DE REFERENCIA INDISPONIVEL",ROUND(IF(itens_Remanesc!B3="",0,itens_Remanesc!B3)+SUMIFS(aditivos!$L$2:$L$200,aditivos!$A$2:$A$200,A3,aditivos!$B$2:$B$200,"&lt;="&amp;$I$5),2)))</f>
        <v/>
      </c>
      <c r="D3" s="221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2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3" t="s">
        <v>159</v>
      </c>
      <c r="I3" s="224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0" t="str">
        <f t="shared" ca="1" si="0"/>
        <v/>
      </c>
      <c r="C4" s="221" t="str">
        <f>IF(A4="","",IF($I$5="","POSICAO DE REFERENCIA INDISPONIVEL",ROUND(IF(itens_Remanesc!B4="",0,itens_Remanesc!B4)+SUMIFS(aditivos!$L$2:$L$200,aditivos!$A$2:$A$200,A4,aditivos!$B$2:$B$200,"&lt;="&amp;$I$5),2)))</f>
        <v/>
      </c>
      <c r="D4" s="221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2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3" t="s">
        <v>160</v>
      </c>
      <c r="I4" s="224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0" t="str">
        <f t="shared" ca="1" si="0"/>
        <v/>
      </c>
      <c r="C5" s="221" t="str">
        <f>IF(A5="","",IF($I$5="","POSICAO DE REFERENCIA INDISPONIVEL",ROUND(IF(itens_Remanesc!B5="",0,itens_Remanesc!B5)+SUMIFS(aditivos!$L$2:$L$200,aditivos!$A$2:$A$200,A5,aditivos!$B$2:$B$200,"&lt;="&amp;$I$5),2)))</f>
        <v/>
      </c>
      <c r="D5" s="221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2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3" t="s">
        <v>161</v>
      </c>
      <c r="I5" s="225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0" t="str">
        <f t="shared" ca="1" si="0"/>
        <v/>
      </c>
      <c r="C6" s="221" t="str">
        <f>IF(A6="","",IF($I$5="","POSICAO DE REFERENCIA INDISPONIVEL",ROUND(IF(itens_Remanesc!B6="",0,itens_Remanesc!B6)+SUMIFS(aditivos!$L$2:$L$200,aditivos!$A$2:$A$200,A6,aditivos!$B$2:$B$200,"&lt;="&amp;$I$5),2)))</f>
        <v/>
      </c>
      <c r="D6" s="221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2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3" t="s">
        <v>162</v>
      </c>
      <c r="I6" s="225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0" t="str">
        <f t="shared" ca="1" si="0"/>
        <v/>
      </c>
      <c r="C7" s="221" t="str">
        <f>IF(A7="","",IF($I$5="","POSICAO DE REFERENCIA INDISPONIVEL",ROUND(IF(itens_Remanesc!B7="",0,itens_Remanesc!B7)+SUMIFS(aditivos!$L$2:$L$200,aditivos!$A$2:$A$200,A7,aditivos!$B$2:$B$200,"&lt;="&amp;$I$5),2)))</f>
        <v/>
      </c>
      <c r="D7" s="221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2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3" t="s">
        <v>163</v>
      </c>
      <c r="I7" s="226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0" t="str">
        <f t="shared" ca="1" si="0"/>
        <v/>
      </c>
      <c r="C8" s="221" t="str">
        <f>IF(A8="","",IF($I$5="","POSICAO DE REFERENCIA INDISPONIVEL",ROUND(IF(itens_Remanesc!B8="",0,itens_Remanesc!B8)+SUMIFS(aditivos!$L$2:$L$200,aditivos!$A$2:$A$200,A8,aditivos!$B$2:$B$200,"&lt;="&amp;$I$5),2)))</f>
        <v/>
      </c>
      <c r="D8" s="221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2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3" t="s">
        <v>164</v>
      </c>
      <c r="I8" s="224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0" t="str">
        <f t="shared" ca="1" si="0"/>
        <v/>
      </c>
      <c r="C9" s="221" t="str">
        <f>IF(A9="","",IF($I$5="","POSICAO DE REFERENCIA INDISPONIVEL",ROUND(IF(itens_Remanesc!B9="",0,itens_Remanesc!B9)+SUMIFS(aditivos!$L$2:$L$200,aditivos!$A$2:$A$200,A9,aditivos!$B$2:$B$200,"&lt;="&amp;$I$5),2)))</f>
        <v/>
      </c>
      <c r="D9" s="221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2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3" t="s">
        <v>165</v>
      </c>
      <c r="I9" s="225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0" t="str">
        <f t="shared" ca="1" si="0"/>
        <v/>
      </c>
      <c r="C10" s="221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1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2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3" t="s">
        <v>166</v>
      </c>
      <c r="I10" s="224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0" t="str">
        <f t="shared" ca="1" si="0"/>
        <v/>
      </c>
      <c r="C11" s="221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1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2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7" t="s">
        <v>167</v>
      </c>
      <c r="I11" s="228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0" t="str">
        <f t="shared" ca="1" si="0"/>
        <v/>
      </c>
      <c r="C12" s="221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1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2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9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0" t="str">
        <f t="shared" ca="1" si="0"/>
        <v/>
      </c>
      <c r="C13" s="221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1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2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9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0" t="str">
        <f t="shared" ca="1" si="0"/>
        <v/>
      </c>
      <c r="C14" s="221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1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2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9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0" t="str">
        <f t="shared" ca="1" si="0"/>
        <v/>
      </c>
      <c r="C15" s="221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1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2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9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0" t="str">
        <f t="shared" ca="1" si="0"/>
        <v/>
      </c>
      <c r="C16" s="221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1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2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9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0" t="str">
        <f t="shared" ca="1" si="0"/>
        <v/>
      </c>
      <c r="C17" s="221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1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2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9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0" t="str">
        <f t="shared" ca="1" si="0"/>
        <v/>
      </c>
      <c r="C18" s="221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1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2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9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0" t="str">
        <f t="shared" ca="1" si="0"/>
        <v/>
      </c>
      <c r="C19" s="221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1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2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9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0" t="str">
        <f t="shared" ca="1" si="0"/>
        <v/>
      </c>
      <c r="C20" s="221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1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2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9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0" t="str">
        <f t="shared" ca="1" si="0"/>
        <v/>
      </c>
      <c r="C21" s="221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1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2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9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0" t="str">
        <f t="shared" ca="1" si="0"/>
        <v/>
      </c>
      <c r="C22" s="221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1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2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9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0" t="str">
        <f t="shared" ca="1" si="0"/>
        <v/>
      </c>
      <c r="C23" s="221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1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2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9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0" t="str">
        <f t="shared" ca="1" si="0"/>
        <v/>
      </c>
      <c r="C24" s="221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1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2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9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0" t="str">
        <f t="shared" ca="1" si="0"/>
        <v/>
      </c>
      <c r="C25" s="221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1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2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9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0" t="str">
        <f t="shared" ca="1" si="0"/>
        <v/>
      </c>
      <c r="C26" s="221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1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2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9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0" t="str">
        <f t="shared" ca="1" si="0"/>
        <v/>
      </c>
      <c r="C27" s="221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1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2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9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0" t="str">
        <f t="shared" ca="1" si="0"/>
        <v/>
      </c>
      <c r="C28" s="221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1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2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9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0" t="str">
        <f t="shared" ca="1" si="0"/>
        <v/>
      </c>
      <c r="C29" s="221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1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2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9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0" t="str">
        <f t="shared" ca="1" si="0"/>
        <v/>
      </c>
      <c r="C30" s="221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1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2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9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0" t="str">
        <f t="shared" ca="1" si="0"/>
        <v/>
      </c>
      <c r="C31" s="221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1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2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9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0" t="str">
        <f t="shared" ca="1" si="0"/>
        <v/>
      </c>
      <c r="C32" s="221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1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2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9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0" t="str">
        <f t="shared" ca="1" si="0"/>
        <v/>
      </c>
      <c r="C33" s="221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1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2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9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0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1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1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2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9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0" t="str">
        <f t="shared" ca="1" si="4"/>
        <v/>
      </c>
      <c r="C35" s="221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1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2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9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0" t="str">
        <f t="shared" ca="1" si="4"/>
        <v/>
      </c>
      <c r="C36" s="221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1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2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9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0" t="str">
        <f t="shared" ca="1" si="4"/>
        <v/>
      </c>
      <c r="C37" s="221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1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2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9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0" t="str">
        <f t="shared" ca="1" si="4"/>
        <v/>
      </c>
      <c r="C38" s="221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1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2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9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0" t="str">
        <f t="shared" ca="1" si="4"/>
        <v/>
      </c>
      <c r="C39" s="221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1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2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9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0" t="str">
        <f t="shared" ca="1" si="4"/>
        <v/>
      </c>
      <c r="C40" s="221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1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2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9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0" t="str">
        <f t="shared" ca="1" si="4"/>
        <v/>
      </c>
      <c r="C41" s="221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1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2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0" t="str">
        <f t="shared" ca="1" si="4"/>
        <v/>
      </c>
      <c r="C42" s="221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1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2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0" t="str">
        <f t="shared" ca="1" si="4"/>
        <v/>
      </c>
      <c r="C43" s="221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1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2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0" t="str">
        <f t="shared" ca="1" si="4"/>
        <v/>
      </c>
      <c r="C44" s="221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1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2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0" t="str">
        <f t="shared" ca="1" si="4"/>
        <v/>
      </c>
      <c r="C45" s="221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1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2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0" t="str">
        <f t="shared" ca="1" si="4"/>
        <v/>
      </c>
      <c r="C46" s="221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1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2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0" t="str">
        <f t="shared" ca="1" si="4"/>
        <v/>
      </c>
      <c r="C47" s="221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1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2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0" t="str">
        <f t="shared" ca="1" si="4"/>
        <v/>
      </c>
      <c r="C48" s="221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1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2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0" t="str">
        <f t="shared" ca="1" si="4"/>
        <v/>
      </c>
      <c r="C49" s="221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1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2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0" t="str">
        <f t="shared" ca="1" si="4"/>
        <v/>
      </c>
      <c r="C50" s="221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1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2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0" t="str">
        <f t="shared" ca="1" si="4"/>
        <v/>
      </c>
      <c r="C51" s="221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1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2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0" t="str">
        <f t="shared" ca="1" si="4"/>
        <v/>
      </c>
      <c r="C52" s="221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1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2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0" t="str">
        <f t="shared" ca="1" si="4"/>
        <v/>
      </c>
      <c r="C53" s="221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1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2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0" t="str">
        <f t="shared" ca="1" si="4"/>
        <v/>
      </c>
      <c r="C54" s="221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1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2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0" t="str">
        <f t="shared" ca="1" si="4"/>
        <v/>
      </c>
      <c r="C55" s="221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1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2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0" t="str">
        <f t="shared" ca="1" si="4"/>
        <v/>
      </c>
      <c r="C56" s="221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1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2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0" t="str">
        <f t="shared" ca="1" si="4"/>
        <v/>
      </c>
      <c r="C57" s="221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1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2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0" t="str">
        <f t="shared" ca="1" si="4"/>
        <v/>
      </c>
      <c r="C58" s="221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1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2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0" t="str">
        <f t="shared" ca="1" si="4"/>
        <v/>
      </c>
      <c r="C59" s="221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1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2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0" t="str">
        <f t="shared" ca="1" si="4"/>
        <v/>
      </c>
      <c r="C60" s="221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1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2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0" t="str">
        <f t="shared" ca="1" si="4"/>
        <v/>
      </c>
      <c r="C61" s="221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1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2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0" t="str">
        <f t="shared" ca="1" si="4"/>
        <v/>
      </c>
      <c r="C62" s="221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1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2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0" t="str">
        <f t="shared" ca="1" si="4"/>
        <v/>
      </c>
      <c r="C63" s="221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1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2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0" t="str">
        <f t="shared" ca="1" si="4"/>
        <v/>
      </c>
      <c r="C64" s="221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1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2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0" t="str">
        <f t="shared" ca="1" si="4"/>
        <v/>
      </c>
      <c r="C65" s="221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1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2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0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1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1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2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0" t="str">
        <f t="shared" ca="1" si="8"/>
        <v/>
      </c>
      <c r="C67" s="221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1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2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0" t="str">
        <f t="shared" ca="1" si="8"/>
        <v/>
      </c>
      <c r="C68" s="221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1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2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0" t="str">
        <f t="shared" ca="1" si="8"/>
        <v/>
      </c>
      <c r="C69" s="221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1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2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0" t="str">
        <f t="shared" ca="1" si="8"/>
        <v/>
      </c>
      <c r="C70" s="221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1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2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0" t="str">
        <f t="shared" ca="1" si="8"/>
        <v/>
      </c>
      <c r="C71" s="221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1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2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0" t="str">
        <f t="shared" ca="1" si="8"/>
        <v/>
      </c>
      <c r="C72" s="221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1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2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0" t="str">
        <f t="shared" ca="1" si="8"/>
        <v/>
      </c>
      <c r="C73" s="221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1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2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0" t="str">
        <f t="shared" ca="1" si="8"/>
        <v/>
      </c>
      <c r="C74" s="221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1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2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0" t="str">
        <f t="shared" ca="1" si="8"/>
        <v/>
      </c>
      <c r="C75" s="221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1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2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0" t="str">
        <f t="shared" ca="1" si="8"/>
        <v/>
      </c>
      <c r="C76" s="221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1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2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0" t="str">
        <f t="shared" ca="1" si="8"/>
        <v/>
      </c>
      <c r="C77" s="221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1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2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0" t="str">
        <f t="shared" ca="1" si="8"/>
        <v/>
      </c>
      <c r="C78" s="221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1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2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0" t="str">
        <f t="shared" ca="1" si="8"/>
        <v/>
      </c>
      <c r="C79" s="221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1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2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0" t="str">
        <f t="shared" ca="1" si="8"/>
        <v/>
      </c>
      <c r="C80" s="221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1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2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0" t="str">
        <f t="shared" ca="1" si="8"/>
        <v/>
      </c>
      <c r="C81" s="221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1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2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0" t="str">
        <f t="shared" ca="1" si="8"/>
        <v/>
      </c>
      <c r="C82" s="221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1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2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0" t="str">
        <f t="shared" ca="1" si="8"/>
        <v/>
      </c>
      <c r="C83" s="221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1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2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0" t="str">
        <f t="shared" ca="1" si="8"/>
        <v/>
      </c>
      <c r="C84" s="221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1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2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0" t="str">
        <f t="shared" ca="1" si="8"/>
        <v/>
      </c>
      <c r="C85" s="221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1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2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0" t="str">
        <f t="shared" ca="1" si="8"/>
        <v/>
      </c>
      <c r="C86" s="221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1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2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0" t="str">
        <f t="shared" ca="1" si="8"/>
        <v/>
      </c>
      <c r="C87" s="221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1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2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0" t="str">
        <f t="shared" ca="1" si="8"/>
        <v/>
      </c>
      <c r="C88" s="221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1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2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0" t="str">
        <f t="shared" ca="1" si="8"/>
        <v/>
      </c>
      <c r="C89" s="221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1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2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0" t="str">
        <f t="shared" ca="1" si="8"/>
        <v/>
      </c>
      <c r="C90" s="221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1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2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0" t="str">
        <f t="shared" ca="1" si="8"/>
        <v/>
      </c>
      <c r="C91" s="221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1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2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0" t="str">
        <f t="shared" ca="1" si="8"/>
        <v/>
      </c>
      <c r="C92" s="221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1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2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0" t="str">
        <f t="shared" ca="1" si="8"/>
        <v/>
      </c>
      <c r="C93" s="221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1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2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0" t="str">
        <f t="shared" ca="1" si="8"/>
        <v/>
      </c>
      <c r="C94" s="221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1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2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0" t="str">
        <f t="shared" ca="1" si="8"/>
        <v/>
      </c>
      <c r="C95" s="221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1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2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0" t="str">
        <f t="shared" ca="1" si="8"/>
        <v/>
      </c>
      <c r="C96" s="221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1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2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0" t="str">
        <f t="shared" ca="1" si="8"/>
        <v/>
      </c>
      <c r="C97" s="221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1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2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0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1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1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2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0" t="str">
        <f t="shared" ca="1" si="12"/>
        <v/>
      </c>
      <c r="C99" s="221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1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2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0" t="str">
        <f t="shared" ca="1" si="12"/>
        <v/>
      </c>
      <c r="C100" s="221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1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2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0" t="str">
        <f t="shared" ca="1" si="12"/>
        <v/>
      </c>
      <c r="C101" s="221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1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2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0" t="str">
        <f t="shared" ca="1" si="12"/>
        <v/>
      </c>
      <c r="C102" s="221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1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2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0" t="str">
        <f t="shared" ca="1" si="12"/>
        <v/>
      </c>
      <c r="C103" s="221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1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2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0" t="str">
        <f t="shared" ca="1" si="12"/>
        <v/>
      </c>
      <c r="C104" s="221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1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2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0" t="str">
        <f t="shared" ca="1" si="12"/>
        <v/>
      </c>
      <c r="C105" s="221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1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2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0" t="str">
        <f t="shared" ca="1" si="12"/>
        <v/>
      </c>
      <c r="C106" s="221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1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2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0" t="str">
        <f t="shared" ca="1" si="12"/>
        <v/>
      </c>
      <c r="C107" s="221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1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2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0" t="str">
        <f t="shared" ca="1" si="12"/>
        <v/>
      </c>
      <c r="C108" s="221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1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2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0" t="str">
        <f t="shared" ca="1" si="12"/>
        <v/>
      </c>
      <c r="C109" s="221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1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2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0" t="str">
        <f t="shared" ca="1" si="12"/>
        <v/>
      </c>
      <c r="C110" s="221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1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2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0" t="str">
        <f t="shared" ca="1" si="12"/>
        <v/>
      </c>
      <c r="C111" s="221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1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2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0" t="str">
        <f t="shared" ca="1" si="12"/>
        <v/>
      </c>
      <c r="C112" s="221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1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2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0" t="str">
        <f t="shared" ca="1" si="12"/>
        <v/>
      </c>
      <c r="C113" s="221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1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2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0" t="str">
        <f t="shared" ca="1" si="12"/>
        <v/>
      </c>
      <c r="C114" s="221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1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2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0" t="str">
        <f t="shared" ca="1" si="12"/>
        <v/>
      </c>
      <c r="C115" s="221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1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2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0" t="str">
        <f t="shared" ca="1" si="12"/>
        <v/>
      </c>
      <c r="C116" s="221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1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2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0" t="str">
        <f t="shared" ca="1" si="12"/>
        <v/>
      </c>
      <c r="C117" s="221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1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2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0" t="str">
        <f t="shared" ca="1" si="12"/>
        <v/>
      </c>
      <c r="C118" s="221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1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2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0" t="str">
        <f t="shared" ca="1" si="12"/>
        <v/>
      </c>
      <c r="C119" s="221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1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2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0" t="str">
        <f t="shared" ca="1" si="12"/>
        <v/>
      </c>
      <c r="C120" s="221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1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2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0" t="str">
        <f t="shared" ca="1" si="12"/>
        <v/>
      </c>
      <c r="C121" s="221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1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2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0" t="str">
        <f t="shared" ca="1" si="12"/>
        <v/>
      </c>
      <c r="C122" s="221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1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2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0" t="str">
        <f t="shared" ca="1" si="12"/>
        <v/>
      </c>
      <c r="C123" s="221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1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2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0" t="str">
        <f t="shared" ca="1" si="12"/>
        <v/>
      </c>
      <c r="C124" s="221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1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2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0" t="str">
        <f t="shared" ca="1" si="12"/>
        <v/>
      </c>
      <c r="C125" s="221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1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2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0" t="str">
        <f t="shared" ca="1" si="12"/>
        <v/>
      </c>
      <c r="C126" s="221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1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2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0" t="str">
        <f t="shared" ca="1" si="12"/>
        <v/>
      </c>
      <c r="C127" s="221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1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2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0" t="str">
        <f t="shared" ca="1" si="12"/>
        <v/>
      </c>
      <c r="C128" s="221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1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2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0" t="str">
        <f t="shared" ca="1" si="12"/>
        <v/>
      </c>
      <c r="C129" s="221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1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2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0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1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1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2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0" t="str">
        <f t="shared" ca="1" si="16"/>
        <v/>
      </c>
      <c r="C131" s="221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1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2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0" t="str">
        <f t="shared" ca="1" si="16"/>
        <v/>
      </c>
      <c r="C132" s="221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1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2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0" t="str">
        <f t="shared" ca="1" si="16"/>
        <v/>
      </c>
      <c r="C133" s="221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1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2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0" t="str">
        <f t="shared" ca="1" si="16"/>
        <v/>
      </c>
      <c r="C134" s="221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1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2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0" t="str">
        <f t="shared" ca="1" si="16"/>
        <v/>
      </c>
      <c r="C135" s="221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1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2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0" t="str">
        <f t="shared" ca="1" si="16"/>
        <v/>
      </c>
      <c r="C136" s="221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1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2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0" t="str">
        <f t="shared" ca="1" si="16"/>
        <v/>
      </c>
      <c r="C137" s="221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1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2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0" t="str">
        <f t="shared" ca="1" si="16"/>
        <v/>
      </c>
      <c r="C138" s="221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1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2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0" t="str">
        <f t="shared" ca="1" si="16"/>
        <v/>
      </c>
      <c r="C139" s="221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1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2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0" t="str">
        <f t="shared" ca="1" si="16"/>
        <v/>
      </c>
      <c r="C140" s="221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1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2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0" t="str">
        <f t="shared" ca="1" si="16"/>
        <v/>
      </c>
      <c r="C141" s="221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1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2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0" t="str">
        <f t="shared" ca="1" si="16"/>
        <v/>
      </c>
      <c r="C142" s="221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1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2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0" t="str">
        <f t="shared" ca="1" si="16"/>
        <v/>
      </c>
      <c r="C143" s="221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1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2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0" t="str">
        <f t="shared" ca="1" si="16"/>
        <v/>
      </c>
      <c r="C144" s="221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1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2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0" t="str">
        <f t="shared" ca="1" si="16"/>
        <v/>
      </c>
      <c r="C145" s="221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1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2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0" t="str">
        <f t="shared" ca="1" si="16"/>
        <v/>
      </c>
      <c r="C146" s="221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1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2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0" t="str">
        <f t="shared" ca="1" si="16"/>
        <v/>
      </c>
      <c r="C147" s="221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1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2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0" t="str">
        <f t="shared" ca="1" si="16"/>
        <v/>
      </c>
      <c r="C148" s="221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1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2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0" t="str">
        <f t="shared" ca="1" si="16"/>
        <v/>
      </c>
      <c r="C149" s="221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1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2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0" t="str">
        <f t="shared" ca="1" si="16"/>
        <v/>
      </c>
      <c r="C150" s="221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1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2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0" t="str">
        <f t="shared" ca="1" si="16"/>
        <v/>
      </c>
      <c r="C151" s="221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1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2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0" t="str">
        <f t="shared" ca="1" si="16"/>
        <v/>
      </c>
      <c r="C152" s="221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1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2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0" t="str">
        <f t="shared" ca="1" si="16"/>
        <v/>
      </c>
      <c r="C153" s="221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1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2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0" t="str">
        <f t="shared" ca="1" si="16"/>
        <v/>
      </c>
      <c r="C154" s="221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1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2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0" t="str">
        <f t="shared" ca="1" si="16"/>
        <v/>
      </c>
      <c r="C155" s="221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1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2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0" t="str">
        <f t="shared" ca="1" si="16"/>
        <v/>
      </c>
      <c r="C156" s="221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1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2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0" t="str">
        <f t="shared" ca="1" si="16"/>
        <v/>
      </c>
      <c r="C157" s="221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1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2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0" t="str">
        <f t="shared" ca="1" si="16"/>
        <v/>
      </c>
      <c r="C158" s="221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1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2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0" t="str">
        <f t="shared" ca="1" si="16"/>
        <v/>
      </c>
      <c r="C159" s="221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1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2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0" t="str">
        <f t="shared" ca="1" si="16"/>
        <v/>
      </c>
      <c r="C160" s="221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1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2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0" t="str">
        <f t="shared" ca="1" si="16"/>
        <v/>
      </c>
      <c r="C161" s="221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1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2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0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1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1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2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0" t="str">
        <f t="shared" ca="1" si="20"/>
        <v/>
      </c>
      <c r="C163" s="221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1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2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0" t="str">
        <f t="shared" ca="1" si="20"/>
        <v/>
      </c>
      <c r="C164" s="221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1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2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0" t="str">
        <f t="shared" ca="1" si="20"/>
        <v/>
      </c>
      <c r="C165" s="221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1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2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0" t="str">
        <f t="shared" ca="1" si="20"/>
        <v/>
      </c>
      <c r="C166" s="221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1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2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0" t="str">
        <f t="shared" ca="1" si="20"/>
        <v/>
      </c>
      <c r="C167" s="221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1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2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0" t="str">
        <f t="shared" ca="1" si="20"/>
        <v/>
      </c>
      <c r="C168" s="221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1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2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0" t="str">
        <f t="shared" ca="1" si="20"/>
        <v/>
      </c>
      <c r="C169" s="221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1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2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0" t="str">
        <f t="shared" ca="1" si="20"/>
        <v/>
      </c>
      <c r="C170" s="221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1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2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0" t="str">
        <f t="shared" ca="1" si="20"/>
        <v/>
      </c>
      <c r="C171" s="221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1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2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0" t="str">
        <f t="shared" ca="1" si="20"/>
        <v/>
      </c>
      <c r="C172" s="221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1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2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0" t="str">
        <f t="shared" ca="1" si="20"/>
        <v/>
      </c>
      <c r="C173" s="221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1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2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0" t="str">
        <f t="shared" ca="1" si="20"/>
        <v/>
      </c>
      <c r="C174" s="221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1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2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0" t="str">
        <f t="shared" ca="1" si="20"/>
        <v/>
      </c>
      <c r="C175" s="221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1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2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0" t="str">
        <f t="shared" ca="1" si="20"/>
        <v/>
      </c>
      <c r="C176" s="221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1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2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0" t="str">
        <f t="shared" ca="1" si="20"/>
        <v/>
      </c>
      <c r="C177" s="221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1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2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0" t="str">
        <f t="shared" ca="1" si="20"/>
        <v/>
      </c>
      <c r="C178" s="221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1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2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0" t="str">
        <f t="shared" ca="1" si="20"/>
        <v/>
      </c>
      <c r="C179" s="221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1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2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0" t="str">
        <f t="shared" ca="1" si="20"/>
        <v/>
      </c>
      <c r="C180" s="221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1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2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0" t="str">
        <f t="shared" ca="1" si="20"/>
        <v/>
      </c>
      <c r="C181" s="221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1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2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0" t="str">
        <f t="shared" ca="1" si="20"/>
        <v/>
      </c>
      <c r="C182" s="221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1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2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0" t="str">
        <f t="shared" ca="1" si="20"/>
        <v/>
      </c>
      <c r="C183" s="221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1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2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0" t="str">
        <f t="shared" ca="1" si="20"/>
        <v/>
      </c>
      <c r="C184" s="221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1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2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0" t="str">
        <f t="shared" ca="1" si="20"/>
        <v/>
      </c>
      <c r="C185" s="221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1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2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0" t="str">
        <f t="shared" ca="1" si="20"/>
        <v/>
      </c>
      <c r="C186" s="221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1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2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0" t="str">
        <f t="shared" ca="1" si="20"/>
        <v/>
      </c>
      <c r="C187" s="221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1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2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0" t="str">
        <f t="shared" ca="1" si="20"/>
        <v/>
      </c>
      <c r="C188" s="221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1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2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0" t="str">
        <f t="shared" ca="1" si="20"/>
        <v/>
      </c>
      <c r="C189" s="221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1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2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0" t="str">
        <f t="shared" ca="1" si="20"/>
        <v/>
      </c>
      <c r="C190" s="221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1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2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0" t="str">
        <f t="shared" ca="1" si="20"/>
        <v/>
      </c>
      <c r="C191" s="221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1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2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0" t="str">
        <f t="shared" ca="1" si="20"/>
        <v/>
      </c>
      <c r="C192" s="221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1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2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0" t="str">
        <f t="shared" ca="1" si="20"/>
        <v/>
      </c>
      <c r="C193" s="221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1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2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0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1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1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2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0" t="str">
        <f t="shared" ca="1" si="24"/>
        <v/>
      </c>
      <c r="C195" s="221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1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2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0" t="str">
        <f t="shared" ca="1" si="24"/>
        <v/>
      </c>
      <c r="C196" s="221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1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2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0" t="str">
        <f t="shared" ca="1" si="24"/>
        <v/>
      </c>
      <c r="C197" s="221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1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2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0" t="str">
        <f t="shared" ca="1" si="24"/>
        <v/>
      </c>
      <c r="C198" s="221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1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2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0" t="str">
        <f t="shared" ca="1" si="24"/>
        <v/>
      </c>
      <c r="C199" s="221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1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2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0" t="str">
        <f t="shared" ca="1" si="24"/>
        <v/>
      </c>
      <c r="C200" s="221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1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2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11" t="s">
        <v>198</v>
      </c>
      <c r="B1" s="511" t="s">
        <v>199</v>
      </c>
      <c r="C1" s="512"/>
      <c r="D1" s="512"/>
      <c r="E1" s="512"/>
      <c r="F1" s="512"/>
      <c r="G1" s="512"/>
      <c r="H1" s="512"/>
      <c r="I1" s="512"/>
      <c r="J1" s="512"/>
      <c r="K1" s="512"/>
      <c r="L1" s="512"/>
      <c r="M1" s="512"/>
      <c r="N1" s="512"/>
      <c r="O1" s="512"/>
      <c r="P1" s="513"/>
      <c r="Q1" s="509" t="s">
        <v>200</v>
      </c>
      <c r="R1" s="510"/>
      <c r="S1" s="510"/>
      <c r="T1" s="510"/>
      <c r="U1" s="510"/>
      <c r="V1" s="510"/>
      <c r="W1" s="510"/>
      <c r="X1" s="510"/>
      <c r="Y1" s="510"/>
      <c r="Z1" s="514" t="s">
        <v>201</v>
      </c>
      <c r="AA1" s="510"/>
      <c r="AB1" s="510"/>
      <c r="AC1" s="510"/>
      <c r="AE1" s="515" t="s">
        <v>202</v>
      </c>
    </row>
    <row r="2" spans="1:31" ht="43.5" customHeight="1" x14ac:dyDescent="0.35">
      <c r="A2" s="516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09" t="s">
        <v>218</v>
      </c>
      <c r="R2" s="209" t="s">
        <v>219</v>
      </c>
      <c r="S2" s="209" t="s">
        <v>220</v>
      </c>
      <c r="T2" s="209" t="s">
        <v>221</v>
      </c>
      <c r="U2" s="209" t="s">
        <v>222</v>
      </c>
      <c r="V2" s="209" t="s">
        <v>223</v>
      </c>
      <c r="W2" s="209" t="s">
        <v>224</v>
      </c>
      <c r="X2" s="209" t="s">
        <v>225</v>
      </c>
      <c r="Y2" s="209" t="s">
        <v>226</v>
      </c>
      <c r="Z2" s="212" t="s">
        <v>227</v>
      </c>
      <c r="AA2" s="212" t="s">
        <v>228</v>
      </c>
      <c r="AB2" s="212" t="s">
        <v>229</v>
      </c>
      <c r="AC2" s="212" t="s">
        <v>230</v>
      </c>
      <c r="AE2" s="510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0" t="str">
        <f t="shared" ref="S3:S34" ca="1" si="1">IF($A3="","",IFERROR(IF(INDIRECT("CICLO_EM_EXECUCAO!B"&amp;(ROW()+10))="","",INDIRECT("CICLO_EM_EXECUCAO!B"&amp;(ROW()+10))),""))</f>
        <v/>
      </c>
      <c r="T3" s="210" t="str">
        <f t="shared" ref="T3:T34" ca="1" si="2">IF($A3="","",IFERROR(IF(INDIRECT("CICLO_EM_EXECUCAO!D"&amp;(ROW()+10))="","",INDIRECT("CICLO_EM_EXECUCAO!D"&amp;(ROW()+10))),""))</f>
        <v/>
      </c>
      <c r="U3" s="210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0" t="str">
        <f t="shared" ca="1" si="1"/>
        <v/>
      </c>
      <c r="T4" s="210" t="str">
        <f t="shared" ca="1" si="2"/>
        <v/>
      </c>
      <c r="U4" s="210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0" t="str">
        <f t="shared" ca="1" si="1"/>
        <v/>
      </c>
      <c r="T5" s="210" t="str">
        <f t="shared" ca="1" si="2"/>
        <v/>
      </c>
      <c r="U5" s="210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0" t="str">
        <f t="shared" ca="1" si="1"/>
        <v/>
      </c>
      <c r="T6" s="210" t="str">
        <f t="shared" ca="1" si="2"/>
        <v/>
      </c>
      <c r="U6" s="210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0" t="str">
        <f t="shared" ca="1" si="1"/>
        <v/>
      </c>
      <c r="T7" s="210" t="str">
        <f t="shared" ca="1" si="2"/>
        <v/>
      </c>
      <c r="U7" s="210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0" t="str">
        <f t="shared" ca="1" si="1"/>
        <v/>
      </c>
      <c r="T8" s="210" t="str">
        <f t="shared" ca="1" si="2"/>
        <v/>
      </c>
      <c r="U8" s="210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0" t="str">
        <f t="shared" ca="1" si="1"/>
        <v/>
      </c>
      <c r="T9" s="210" t="str">
        <f t="shared" ca="1" si="2"/>
        <v/>
      </c>
      <c r="U9" s="210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0" t="str">
        <f t="shared" ca="1" si="1"/>
        <v/>
      </c>
      <c r="T10" s="210" t="str">
        <f t="shared" ca="1" si="2"/>
        <v/>
      </c>
      <c r="U10" s="210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0" t="str">
        <f t="shared" ca="1" si="1"/>
        <v/>
      </c>
      <c r="T11" s="210" t="str">
        <f t="shared" ca="1" si="2"/>
        <v/>
      </c>
      <c r="U11" s="210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0" t="str">
        <f t="shared" ca="1" si="1"/>
        <v/>
      </c>
      <c r="T12" s="210" t="str">
        <f t="shared" ca="1" si="2"/>
        <v/>
      </c>
      <c r="U12" s="210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0" t="str">
        <f t="shared" ca="1" si="1"/>
        <v/>
      </c>
      <c r="T13" s="210" t="str">
        <f t="shared" ca="1" si="2"/>
        <v/>
      </c>
      <c r="U13" s="210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0" t="str">
        <f t="shared" ca="1" si="1"/>
        <v/>
      </c>
      <c r="T14" s="210" t="str">
        <f t="shared" ca="1" si="2"/>
        <v/>
      </c>
      <c r="U14" s="210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0" t="str">
        <f t="shared" ca="1" si="1"/>
        <v/>
      </c>
      <c r="T15" s="210" t="str">
        <f t="shared" ca="1" si="2"/>
        <v/>
      </c>
      <c r="U15" s="210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0" t="str">
        <f t="shared" ca="1" si="1"/>
        <v/>
      </c>
      <c r="T16" s="210" t="str">
        <f t="shared" ca="1" si="2"/>
        <v/>
      </c>
      <c r="U16" s="210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0" t="str">
        <f t="shared" ca="1" si="1"/>
        <v/>
      </c>
      <c r="T17" s="210" t="str">
        <f t="shared" ca="1" si="2"/>
        <v/>
      </c>
      <c r="U17" s="210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0" t="str">
        <f t="shared" ca="1" si="1"/>
        <v/>
      </c>
      <c r="T18" s="210" t="str">
        <f t="shared" ca="1" si="2"/>
        <v/>
      </c>
      <c r="U18" s="210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0" t="str">
        <f t="shared" ca="1" si="1"/>
        <v/>
      </c>
      <c r="T19" s="210" t="str">
        <f t="shared" ca="1" si="2"/>
        <v/>
      </c>
      <c r="U19" s="210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0" t="str">
        <f t="shared" ca="1" si="1"/>
        <v/>
      </c>
      <c r="T20" s="210" t="str">
        <f t="shared" ca="1" si="2"/>
        <v/>
      </c>
      <c r="U20" s="210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0" t="str">
        <f t="shared" ca="1" si="1"/>
        <v/>
      </c>
      <c r="T21" s="210" t="str">
        <f t="shared" ca="1" si="2"/>
        <v/>
      </c>
      <c r="U21" s="210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0" t="str">
        <f t="shared" ca="1" si="1"/>
        <v/>
      </c>
      <c r="T22" s="210" t="str">
        <f t="shared" ca="1" si="2"/>
        <v/>
      </c>
      <c r="U22" s="210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0" t="str">
        <f t="shared" ca="1" si="1"/>
        <v/>
      </c>
      <c r="T23" s="210" t="str">
        <f t="shared" ca="1" si="2"/>
        <v/>
      </c>
      <c r="U23" s="210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0" t="str">
        <f t="shared" ca="1" si="1"/>
        <v/>
      </c>
      <c r="T24" s="210" t="str">
        <f t="shared" ca="1" si="2"/>
        <v/>
      </c>
      <c r="U24" s="210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0" t="str">
        <f t="shared" ca="1" si="1"/>
        <v/>
      </c>
      <c r="T25" s="210" t="str">
        <f t="shared" ca="1" si="2"/>
        <v/>
      </c>
      <c r="U25" s="210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0" t="str">
        <f t="shared" ca="1" si="1"/>
        <v/>
      </c>
      <c r="T26" s="210" t="str">
        <f t="shared" ca="1" si="2"/>
        <v/>
      </c>
      <c r="U26" s="210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0" t="str">
        <f t="shared" ca="1" si="1"/>
        <v/>
      </c>
      <c r="T27" s="210" t="str">
        <f t="shared" ca="1" si="2"/>
        <v/>
      </c>
      <c r="U27" s="210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0" t="str">
        <f t="shared" ca="1" si="1"/>
        <v/>
      </c>
      <c r="T28" s="210" t="str">
        <f t="shared" ca="1" si="2"/>
        <v/>
      </c>
      <c r="U28" s="210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0" t="str">
        <f t="shared" ca="1" si="1"/>
        <v/>
      </c>
      <c r="T29" s="210" t="str">
        <f t="shared" ca="1" si="2"/>
        <v/>
      </c>
      <c r="U29" s="210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0" t="str">
        <f t="shared" ca="1" si="1"/>
        <v/>
      </c>
      <c r="T30" s="210" t="str">
        <f t="shared" ca="1" si="2"/>
        <v/>
      </c>
      <c r="U30" s="210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0" t="str">
        <f t="shared" ca="1" si="1"/>
        <v/>
      </c>
      <c r="T31" s="210" t="str">
        <f t="shared" ca="1" si="2"/>
        <v/>
      </c>
      <c r="U31" s="210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0" t="str">
        <f t="shared" ca="1" si="1"/>
        <v/>
      </c>
      <c r="T32" s="210" t="str">
        <f t="shared" ca="1" si="2"/>
        <v/>
      </c>
      <c r="U32" s="210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0" t="str">
        <f t="shared" ca="1" si="1"/>
        <v/>
      </c>
      <c r="T33" s="210" t="str">
        <f t="shared" ca="1" si="2"/>
        <v/>
      </c>
      <c r="U33" s="210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0" t="str">
        <f t="shared" ca="1" si="1"/>
        <v/>
      </c>
      <c r="T34" s="210" t="str">
        <f t="shared" ca="1" si="2"/>
        <v/>
      </c>
      <c r="U34" s="210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0" t="str">
        <f t="shared" ref="S35:S66" ca="1" si="9">IF($A35="","",IFERROR(IF(INDIRECT("CICLO_EM_EXECUCAO!B"&amp;(ROW()+10))="","",INDIRECT("CICLO_EM_EXECUCAO!B"&amp;(ROW()+10))),""))</f>
        <v/>
      </c>
      <c r="T35" s="210" t="str">
        <f t="shared" ref="T35:T66" ca="1" si="10">IF($A35="","",IFERROR(IF(INDIRECT("CICLO_EM_EXECUCAO!D"&amp;(ROW()+10))="","",INDIRECT("CICLO_EM_EXECUCAO!D"&amp;(ROW()+10))),""))</f>
        <v/>
      </c>
      <c r="U35" s="210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0" t="str">
        <f t="shared" ca="1" si="9"/>
        <v/>
      </c>
      <c r="T36" s="210" t="str">
        <f t="shared" ca="1" si="10"/>
        <v/>
      </c>
      <c r="U36" s="210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0" t="str">
        <f t="shared" ca="1" si="9"/>
        <v/>
      </c>
      <c r="T37" s="210" t="str">
        <f t="shared" ca="1" si="10"/>
        <v/>
      </c>
      <c r="U37" s="210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0" t="str">
        <f t="shared" ca="1" si="9"/>
        <v/>
      </c>
      <c r="T38" s="210" t="str">
        <f t="shared" ca="1" si="10"/>
        <v/>
      </c>
      <c r="U38" s="210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0" t="str">
        <f t="shared" ca="1" si="9"/>
        <v/>
      </c>
      <c r="T39" s="210" t="str">
        <f t="shared" ca="1" si="10"/>
        <v/>
      </c>
      <c r="U39" s="210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0" t="str">
        <f t="shared" ca="1" si="9"/>
        <v/>
      </c>
      <c r="T40" s="210" t="str">
        <f t="shared" ca="1" si="10"/>
        <v/>
      </c>
      <c r="U40" s="210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0" t="str">
        <f t="shared" ca="1" si="9"/>
        <v/>
      </c>
      <c r="T41" s="210" t="str">
        <f t="shared" ca="1" si="10"/>
        <v/>
      </c>
      <c r="U41" s="210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0" t="str">
        <f t="shared" ca="1" si="9"/>
        <v/>
      </c>
      <c r="T42" s="210" t="str">
        <f t="shared" ca="1" si="10"/>
        <v/>
      </c>
      <c r="U42" s="210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0" t="str">
        <f t="shared" ca="1" si="9"/>
        <v/>
      </c>
      <c r="T43" s="210" t="str">
        <f t="shared" ca="1" si="10"/>
        <v/>
      </c>
      <c r="U43" s="210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0" t="str">
        <f t="shared" ca="1" si="9"/>
        <v/>
      </c>
      <c r="T44" s="210" t="str">
        <f t="shared" ca="1" si="10"/>
        <v/>
      </c>
      <c r="U44" s="210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0" t="str">
        <f t="shared" ca="1" si="9"/>
        <v/>
      </c>
      <c r="T45" s="210" t="str">
        <f t="shared" ca="1" si="10"/>
        <v/>
      </c>
      <c r="U45" s="210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0" t="str">
        <f t="shared" ca="1" si="9"/>
        <v/>
      </c>
      <c r="T46" s="210" t="str">
        <f t="shared" ca="1" si="10"/>
        <v/>
      </c>
      <c r="U46" s="210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0" t="str">
        <f t="shared" ca="1" si="9"/>
        <v/>
      </c>
      <c r="T47" s="210" t="str">
        <f t="shared" ca="1" si="10"/>
        <v/>
      </c>
      <c r="U47" s="210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0" t="str">
        <f t="shared" ca="1" si="9"/>
        <v/>
      </c>
      <c r="T48" s="210" t="str">
        <f t="shared" ca="1" si="10"/>
        <v/>
      </c>
      <c r="U48" s="210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0" t="str">
        <f t="shared" ca="1" si="9"/>
        <v/>
      </c>
      <c r="T49" s="210" t="str">
        <f t="shared" ca="1" si="10"/>
        <v/>
      </c>
      <c r="U49" s="210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0" t="str">
        <f t="shared" ca="1" si="9"/>
        <v/>
      </c>
      <c r="T50" s="210" t="str">
        <f t="shared" ca="1" si="10"/>
        <v/>
      </c>
      <c r="U50" s="210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0" t="str">
        <f t="shared" ca="1" si="9"/>
        <v/>
      </c>
      <c r="T51" s="210" t="str">
        <f t="shared" ca="1" si="10"/>
        <v/>
      </c>
      <c r="U51" s="210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0" t="str">
        <f t="shared" ca="1" si="9"/>
        <v/>
      </c>
      <c r="T52" s="210" t="str">
        <f t="shared" ca="1" si="10"/>
        <v/>
      </c>
      <c r="U52" s="210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0" t="str">
        <f t="shared" ca="1" si="9"/>
        <v/>
      </c>
      <c r="T53" s="210" t="str">
        <f t="shared" ca="1" si="10"/>
        <v/>
      </c>
      <c r="U53" s="210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0" t="str">
        <f t="shared" ca="1" si="9"/>
        <v/>
      </c>
      <c r="T54" s="210" t="str">
        <f t="shared" ca="1" si="10"/>
        <v/>
      </c>
      <c r="U54" s="210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0" t="str">
        <f t="shared" ca="1" si="9"/>
        <v/>
      </c>
      <c r="T55" s="210" t="str">
        <f t="shared" ca="1" si="10"/>
        <v/>
      </c>
      <c r="U55" s="210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0" t="str">
        <f t="shared" ca="1" si="9"/>
        <v/>
      </c>
      <c r="T56" s="210" t="str">
        <f t="shared" ca="1" si="10"/>
        <v/>
      </c>
      <c r="U56" s="210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0" t="str">
        <f t="shared" ca="1" si="9"/>
        <v/>
      </c>
      <c r="T57" s="210" t="str">
        <f t="shared" ca="1" si="10"/>
        <v/>
      </c>
      <c r="U57" s="210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0" t="str">
        <f t="shared" ca="1" si="9"/>
        <v/>
      </c>
      <c r="T58" s="210" t="str">
        <f t="shared" ca="1" si="10"/>
        <v/>
      </c>
      <c r="U58" s="210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0" t="str">
        <f t="shared" ca="1" si="9"/>
        <v/>
      </c>
      <c r="T59" s="210" t="str">
        <f t="shared" ca="1" si="10"/>
        <v/>
      </c>
      <c r="U59" s="210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0" t="str">
        <f t="shared" ca="1" si="9"/>
        <v/>
      </c>
      <c r="T60" s="210" t="str">
        <f t="shared" ca="1" si="10"/>
        <v/>
      </c>
      <c r="U60" s="210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0" t="str">
        <f t="shared" ca="1" si="9"/>
        <v/>
      </c>
      <c r="T61" s="210" t="str">
        <f t="shared" ca="1" si="10"/>
        <v/>
      </c>
      <c r="U61" s="210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0" t="str">
        <f t="shared" ca="1" si="9"/>
        <v/>
      </c>
      <c r="T62" s="210" t="str">
        <f t="shared" ca="1" si="10"/>
        <v/>
      </c>
      <c r="U62" s="210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0" t="str">
        <f t="shared" ca="1" si="9"/>
        <v/>
      </c>
      <c r="T63" s="210" t="str">
        <f t="shared" ca="1" si="10"/>
        <v/>
      </c>
      <c r="U63" s="210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0" t="str">
        <f t="shared" ca="1" si="9"/>
        <v/>
      </c>
      <c r="T64" s="210" t="str">
        <f t="shared" ca="1" si="10"/>
        <v/>
      </c>
      <c r="U64" s="210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0" t="str">
        <f t="shared" ca="1" si="9"/>
        <v/>
      </c>
      <c r="T65" s="210" t="str">
        <f t="shared" ca="1" si="10"/>
        <v/>
      </c>
      <c r="U65" s="210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0" t="str">
        <f t="shared" ca="1" si="9"/>
        <v/>
      </c>
      <c r="T66" s="210" t="str">
        <f t="shared" ca="1" si="10"/>
        <v/>
      </c>
      <c r="U66" s="210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0" t="str">
        <f t="shared" ref="S67:S98" ca="1" si="17">IF($A67="","",IFERROR(IF(INDIRECT("CICLO_EM_EXECUCAO!B"&amp;(ROW()+10))="","",INDIRECT("CICLO_EM_EXECUCAO!B"&amp;(ROW()+10))),""))</f>
        <v/>
      </c>
      <c r="T67" s="210" t="str">
        <f t="shared" ref="T67:T98" ca="1" si="18">IF($A67="","",IFERROR(IF(INDIRECT("CICLO_EM_EXECUCAO!D"&amp;(ROW()+10))="","",INDIRECT("CICLO_EM_EXECUCAO!D"&amp;(ROW()+10))),""))</f>
        <v/>
      </c>
      <c r="U67" s="210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0" t="str">
        <f t="shared" ca="1" si="17"/>
        <v/>
      </c>
      <c r="T68" s="210" t="str">
        <f t="shared" ca="1" si="18"/>
        <v/>
      </c>
      <c r="U68" s="210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0" t="str">
        <f t="shared" ca="1" si="17"/>
        <v/>
      </c>
      <c r="T69" s="210" t="str">
        <f t="shared" ca="1" si="18"/>
        <v/>
      </c>
      <c r="U69" s="210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0" t="str">
        <f t="shared" ca="1" si="17"/>
        <v/>
      </c>
      <c r="T70" s="210" t="str">
        <f t="shared" ca="1" si="18"/>
        <v/>
      </c>
      <c r="U70" s="210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0" t="str">
        <f t="shared" ca="1" si="17"/>
        <v/>
      </c>
      <c r="T71" s="210" t="str">
        <f t="shared" ca="1" si="18"/>
        <v/>
      </c>
      <c r="U71" s="210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0" t="str">
        <f t="shared" ca="1" si="17"/>
        <v/>
      </c>
      <c r="T72" s="210" t="str">
        <f t="shared" ca="1" si="18"/>
        <v/>
      </c>
      <c r="U72" s="210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0" t="str">
        <f t="shared" ca="1" si="17"/>
        <v/>
      </c>
      <c r="T73" s="210" t="str">
        <f t="shared" ca="1" si="18"/>
        <v/>
      </c>
      <c r="U73" s="210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0" t="str">
        <f t="shared" ca="1" si="17"/>
        <v/>
      </c>
      <c r="T74" s="210" t="str">
        <f t="shared" ca="1" si="18"/>
        <v/>
      </c>
      <c r="U74" s="210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0" t="str">
        <f t="shared" ca="1" si="17"/>
        <v/>
      </c>
      <c r="T75" s="210" t="str">
        <f t="shared" ca="1" si="18"/>
        <v/>
      </c>
      <c r="U75" s="210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0" t="str">
        <f t="shared" ca="1" si="17"/>
        <v/>
      </c>
      <c r="T76" s="210" t="str">
        <f t="shared" ca="1" si="18"/>
        <v/>
      </c>
      <c r="U76" s="210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0" t="str">
        <f t="shared" ca="1" si="17"/>
        <v/>
      </c>
      <c r="T77" s="210" t="str">
        <f t="shared" ca="1" si="18"/>
        <v/>
      </c>
      <c r="U77" s="210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0" t="str">
        <f t="shared" ca="1" si="17"/>
        <v/>
      </c>
      <c r="T78" s="210" t="str">
        <f t="shared" ca="1" si="18"/>
        <v/>
      </c>
      <c r="U78" s="210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0" t="str">
        <f t="shared" ca="1" si="17"/>
        <v/>
      </c>
      <c r="T79" s="210" t="str">
        <f t="shared" ca="1" si="18"/>
        <v/>
      </c>
      <c r="U79" s="210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0" t="str">
        <f t="shared" ca="1" si="17"/>
        <v/>
      </c>
      <c r="T80" s="210" t="str">
        <f t="shared" ca="1" si="18"/>
        <v/>
      </c>
      <c r="U80" s="210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0" t="str">
        <f t="shared" ca="1" si="17"/>
        <v/>
      </c>
      <c r="T81" s="210" t="str">
        <f t="shared" ca="1" si="18"/>
        <v/>
      </c>
      <c r="U81" s="210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0" t="str">
        <f t="shared" ca="1" si="17"/>
        <v/>
      </c>
      <c r="T82" s="210" t="str">
        <f t="shared" ca="1" si="18"/>
        <v/>
      </c>
      <c r="U82" s="210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0" t="str">
        <f t="shared" ca="1" si="17"/>
        <v/>
      </c>
      <c r="T83" s="210" t="str">
        <f t="shared" ca="1" si="18"/>
        <v/>
      </c>
      <c r="U83" s="210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0" t="str">
        <f t="shared" ca="1" si="17"/>
        <v/>
      </c>
      <c r="T84" s="210" t="str">
        <f t="shared" ca="1" si="18"/>
        <v/>
      </c>
      <c r="U84" s="210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0" t="str">
        <f t="shared" ca="1" si="17"/>
        <v/>
      </c>
      <c r="T85" s="210" t="str">
        <f t="shared" ca="1" si="18"/>
        <v/>
      </c>
      <c r="U85" s="210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0" t="str">
        <f t="shared" ca="1" si="17"/>
        <v/>
      </c>
      <c r="T86" s="210" t="str">
        <f t="shared" ca="1" si="18"/>
        <v/>
      </c>
      <c r="U86" s="210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0" t="str">
        <f t="shared" ca="1" si="17"/>
        <v/>
      </c>
      <c r="T87" s="210" t="str">
        <f t="shared" ca="1" si="18"/>
        <v/>
      </c>
      <c r="U87" s="210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0" t="str">
        <f t="shared" ca="1" si="17"/>
        <v/>
      </c>
      <c r="T88" s="210" t="str">
        <f t="shared" ca="1" si="18"/>
        <v/>
      </c>
      <c r="U88" s="210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0" t="str">
        <f t="shared" ca="1" si="17"/>
        <v/>
      </c>
      <c r="T89" s="210" t="str">
        <f t="shared" ca="1" si="18"/>
        <v/>
      </c>
      <c r="U89" s="210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0" t="str">
        <f t="shared" ca="1" si="17"/>
        <v/>
      </c>
      <c r="T90" s="210" t="str">
        <f t="shared" ca="1" si="18"/>
        <v/>
      </c>
      <c r="U90" s="210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0" t="str">
        <f t="shared" ca="1" si="17"/>
        <v/>
      </c>
      <c r="T91" s="210" t="str">
        <f t="shared" ca="1" si="18"/>
        <v/>
      </c>
      <c r="U91" s="210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0" t="str">
        <f t="shared" ca="1" si="17"/>
        <v/>
      </c>
      <c r="T92" s="210" t="str">
        <f t="shared" ca="1" si="18"/>
        <v/>
      </c>
      <c r="U92" s="210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0" t="str">
        <f t="shared" ca="1" si="17"/>
        <v/>
      </c>
      <c r="T93" s="210" t="str">
        <f t="shared" ca="1" si="18"/>
        <v/>
      </c>
      <c r="U93" s="210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0" t="str">
        <f t="shared" ca="1" si="17"/>
        <v/>
      </c>
      <c r="T94" s="210" t="str">
        <f t="shared" ca="1" si="18"/>
        <v/>
      </c>
      <c r="U94" s="210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0" t="str">
        <f t="shared" ca="1" si="17"/>
        <v/>
      </c>
      <c r="T95" s="210" t="str">
        <f t="shared" ca="1" si="18"/>
        <v/>
      </c>
      <c r="U95" s="210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0" t="str">
        <f t="shared" ca="1" si="17"/>
        <v/>
      </c>
      <c r="T96" s="210" t="str">
        <f t="shared" ca="1" si="18"/>
        <v/>
      </c>
      <c r="U96" s="210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0" t="str">
        <f t="shared" ca="1" si="17"/>
        <v/>
      </c>
      <c r="T97" s="210" t="str">
        <f t="shared" ca="1" si="18"/>
        <v/>
      </c>
      <c r="U97" s="210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0" t="str">
        <f t="shared" ca="1" si="17"/>
        <v/>
      </c>
      <c r="T98" s="210" t="str">
        <f t="shared" ca="1" si="18"/>
        <v/>
      </c>
      <c r="U98" s="210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0" t="str">
        <f t="shared" ref="S99:S130" ca="1" si="25">IF($A99="","",IFERROR(IF(INDIRECT("CICLO_EM_EXECUCAO!B"&amp;(ROW()+10))="","",INDIRECT("CICLO_EM_EXECUCAO!B"&amp;(ROW()+10))),""))</f>
        <v/>
      </c>
      <c r="T99" s="210" t="str">
        <f t="shared" ref="T99:T130" ca="1" si="26">IF($A99="","",IFERROR(IF(INDIRECT("CICLO_EM_EXECUCAO!D"&amp;(ROW()+10))="","",INDIRECT("CICLO_EM_EXECUCAO!D"&amp;(ROW()+10))),""))</f>
        <v/>
      </c>
      <c r="U99" s="210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0" t="str">
        <f t="shared" ca="1" si="25"/>
        <v/>
      </c>
      <c r="T100" s="210" t="str">
        <f t="shared" ca="1" si="26"/>
        <v/>
      </c>
      <c r="U100" s="210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0" t="str">
        <f t="shared" ca="1" si="25"/>
        <v/>
      </c>
      <c r="T101" s="210" t="str">
        <f t="shared" ca="1" si="26"/>
        <v/>
      </c>
      <c r="U101" s="210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0" t="str">
        <f t="shared" ca="1" si="25"/>
        <v/>
      </c>
      <c r="T102" s="210" t="str">
        <f t="shared" ca="1" si="26"/>
        <v/>
      </c>
      <c r="U102" s="210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0" t="str">
        <f t="shared" ca="1" si="25"/>
        <v/>
      </c>
      <c r="T103" s="210" t="str">
        <f t="shared" ca="1" si="26"/>
        <v/>
      </c>
      <c r="U103" s="210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0" t="str">
        <f t="shared" ca="1" si="25"/>
        <v/>
      </c>
      <c r="T104" s="210" t="str">
        <f t="shared" ca="1" si="26"/>
        <v/>
      </c>
      <c r="U104" s="210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0" t="str">
        <f t="shared" ca="1" si="25"/>
        <v/>
      </c>
      <c r="T105" s="210" t="str">
        <f t="shared" ca="1" si="26"/>
        <v/>
      </c>
      <c r="U105" s="210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0" t="str">
        <f t="shared" ca="1" si="25"/>
        <v/>
      </c>
      <c r="T106" s="210" t="str">
        <f t="shared" ca="1" si="26"/>
        <v/>
      </c>
      <c r="U106" s="210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0" t="str">
        <f t="shared" ca="1" si="25"/>
        <v/>
      </c>
      <c r="T107" s="210" t="str">
        <f t="shared" ca="1" si="26"/>
        <v/>
      </c>
      <c r="U107" s="210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0" t="str">
        <f t="shared" ca="1" si="25"/>
        <v/>
      </c>
      <c r="T108" s="210" t="str">
        <f t="shared" ca="1" si="26"/>
        <v/>
      </c>
      <c r="U108" s="210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0" t="str">
        <f t="shared" ca="1" si="25"/>
        <v/>
      </c>
      <c r="T109" s="210" t="str">
        <f t="shared" ca="1" si="26"/>
        <v/>
      </c>
      <c r="U109" s="210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0" t="str">
        <f t="shared" ca="1" si="25"/>
        <v/>
      </c>
      <c r="T110" s="210" t="str">
        <f t="shared" ca="1" si="26"/>
        <v/>
      </c>
      <c r="U110" s="210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0" t="str">
        <f t="shared" ca="1" si="25"/>
        <v/>
      </c>
      <c r="T111" s="210" t="str">
        <f t="shared" ca="1" si="26"/>
        <v/>
      </c>
      <c r="U111" s="210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0" t="str">
        <f t="shared" ca="1" si="25"/>
        <v/>
      </c>
      <c r="T112" s="210" t="str">
        <f t="shared" ca="1" si="26"/>
        <v/>
      </c>
      <c r="U112" s="210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0" t="str">
        <f t="shared" ca="1" si="25"/>
        <v/>
      </c>
      <c r="T113" s="210" t="str">
        <f t="shared" ca="1" si="26"/>
        <v/>
      </c>
      <c r="U113" s="210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0" t="str">
        <f t="shared" ca="1" si="25"/>
        <v/>
      </c>
      <c r="T114" s="210" t="str">
        <f t="shared" ca="1" si="26"/>
        <v/>
      </c>
      <c r="U114" s="210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0" t="str">
        <f t="shared" ca="1" si="25"/>
        <v/>
      </c>
      <c r="T115" s="210" t="str">
        <f t="shared" ca="1" si="26"/>
        <v/>
      </c>
      <c r="U115" s="210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0" t="str">
        <f t="shared" ca="1" si="25"/>
        <v/>
      </c>
      <c r="T116" s="210" t="str">
        <f t="shared" ca="1" si="26"/>
        <v/>
      </c>
      <c r="U116" s="210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0" t="str">
        <f t="shared" ca="1" si="25"/>
        <v/>
      </c>
      <c r="T117" s="210" t="str">
        <f t="shared" ca="1" si="26"/>
        <v/>
      </c>
      <c r="U117" s="210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0" t="str">
        <f t="shared" ca="1" si="25"/>
        <v/>
      </c>
      <c r="T118" s="210" t="str">
        <f t="shared" ca="1" si="26"/>
        <v/>
      </c>
      <c r="U118" s="210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0" t="str">
        <f t="shared" ca="1" si="25"/>
        <v/>
      </c>
      <c r="T119" s="210" t="str">
        <f t="shared" ca="1" si="26"/>
        <v/>
      </c>
      <c r="U119" s="210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0" t="str">
        <f t="shared" ca="1" si="25"/>
        <v/>
      </c>
      <c r="T120" s="210" t="str">
        <f t="shared" ca="1" si="26"/>
        <v/>
      </c>
      <c r="U120" s="210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0" t="str">
        <f t="shared" ca="1" si="25"/>
        <v/>
      </c>
      <c r="T121" s="210" t="str">
        <f t="shared" ca="1" si="26"/>
        <v/>
      </c>
      <c r="U121" s="210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0" t="str">
        <f t="shared" ca="1" si="25"/>
        <v/>
      </c>
      <c r="T122" s="210" t="str">
        <f t="shared" ca="1" si="26"/>
        <v/>
      </c>
      <c r="U122" s="210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0" t="str">
        <f t="shared" ca="1" si="25"/>
        <v/>
      </c>
      <c r="T123" s="210" t="str">
        <f t="shared" ca="1" si="26"/>
        <v/>
      </c>
      <c r="U123" s="210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0" t="str">
        <f t="shared" ca="1" si="25"/>
        <v/>
      </c>
      <c r="T124" s="210" t="str">
        <f t="shared" ca="1" si="26"/>
        <v/>
      </c>
      <c r="U124" s="210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0" t="str">
        <f t="shared" ca="1" si="25"/>
        <v/>
      </c>
      <c r="T125" s="210" t="str">
        <f t="shared" ca="1" si="26"/>
        <v/>
      </c>
      <c r="U125" s="210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0" t="str">
        <f t="shared" ca="1" si="25"/>
        <v/>
      </c>
      <c r="T126" s="210" t="str">
        <f t="shared" ca="1" si="26"/>
        <v/>
      </c>
      <c r="U126" s="210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0" t="str">
        <f t="shared" ca="1" si="25"/>
        <v/>
      </c>
      <c r="T127" s="210" t="str">
        <f t="shared" ca="1" si="26"/>
        <v/>
      </c>
      <c r="U127" s="210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0" t="str">
        <f t="shared" ca="1" si="25"/>
        <v/>
      </c>
      <c r="T128" s="210" t="str">
        <f t="shared" ca="1" si="26"/>
        <v/>
      </c>
      <c r="U128" s="210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0" t="str">
        <f t="shared" ca="1" si="25"/>
        <v/>
      </c>
      <c r="T129" s="210" t="str">
        <f t="shared" ca="1" si="26"/>
        <v/>
      </c>
      <c r="U129" s="210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0" t="str">
        <f t="shared" ca="1" si="25"/>
        <v/>
      </c>
      <c r="T130" s="210" t="str">
        <f t="shared" ca="1" si="26"/>
        <v/>
      </c>
      <c r="U130" s="210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0" t="str">
        <f t="shared" ref="S131:S162" ca="1" si="33">IF($A131="","",IFERROR(IF(INDIRECT("CICLO_EM_EXECUCAO!B"&amp;(ROW()+10))="","",INDIRECT("CICLO_EM_EXECUCAO!B"&amp;(ROW()+10))),""))</f>
        <v/>
      </c>
      <c r="T131" s="210" t="str">
        <f t="shared" ref="T131:T162" ca="1" si="34">IF($A131="","",IFERROR(IF(INDIRECT("CICLO_EM_EXECUCAO!D"&amp;(ROW()+10))="","",INDIRECT("CICLO_EM_EXECUCAO!D"&amp;(ROW()+10))),""))</f>
        <v/>
      </c>
      <c r="U131" s="210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0" t="str">
        <f t="shared" ca="1" si="33"/>
        <v/>
      </c>
      <c r="T132" s="210" t="str">
        <f t="shared" ca="1" si="34"/>
        <v/>
      </c>
      <c r="U132" s="210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0" t="str">
        <f t="shared" ca="1" si="33"/>
        <v/>
      </c>
      <c r="T133" s="210" t="str">
        <f t="shared" ca="1" si="34"/>
        <v/>
      </c>
      <c r="U133" s="210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0" t="str">
        <f t="shared" ca="1" si="33"/>
        <v/>
      </c>
      <c r="T134" s="210" t="str">
        <f t="shared" ca="1" si="34"/>
        <v/>
      </c>
      <c r="U134" s="210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0" t="str">
        <f t="shared" ca="1" si="33"/>
        <v/>
      </c>
      <c r="T135" s="210" t="str">
        <f t="shared" ca="1" si="34"/>
        <v/>
      </c>
      <c r="U135" s="210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0" t="str">
        <f t="shared" ca="1" si="33"/>
        <v/>
      </c>
      <c r="T136" s="210" t="str">
        <f t="shared" ca="1" si="34"/>
        <v/>
      </c>
      <c r="U136" s="210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0" t="str">
        <f t="shared" ca="1" si="33"/>
        <v/>
      </c>
      <c r="T137" s="210" t="str">
        <f t="shared" ca="1" si="34"/>
        <v/>
      </c>
      <c r="U137" s="210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0" t="str">
        <f t="shared" ca="1" si="33"/>
        <v/>
      </c>
      <c r="T138" s="210" t="str">
        <f t="shared" ca="1" si="34"/>
        <v/>
      </c>
      <c r="U138" s="210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0" t="str">
        <f t="shared" ca="1" si="33"/>
        <v/>
      </c>
      <c r="T139" s="210" t="str">
        <f t="shared" ca="1" si="34"/>
        <v/>
      </c>
      <c r="U139" s="210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0" t="str">
        <f t="shared" ca="1" si="33"/>
        <v/>
      </c>
      <c r="T140" s="210" t="str">
        <f t="shared" ca="1" si="34"/>
        <v/>
      </c>
      <c r="U140" s="210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0" t="str">
        <f t="shared" ca="1" si="33"/>
        <v/>
      </c>
      <c r="T141" s="210" t="str">
        <f t="shared" ca="1" si="34"/>
        <v/>
      </c>
      <c r="U141" s="210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0" t="str">
        <f t="shared" ca="1" si="33"/>
        <v/>
      </c>
      <c r="T142" s="210" t="str">
        <f t="shared" ca="1" si="34"/>
        <v/>
      </c>
      <c r="U142" s="210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0" t="str">
        <f t="shared" ca="1" si="33"/>
        <v/>
      </c>
      <c r="T143" s="210" t="str">
        <f t="shared" ca="1" si="34"/>
        <v/>
      </c>
      <c r="U143" s="210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0" t="str">
        <f t="shared" ca="1" si="33"/>
        <v/>
      </c>
      <c r="T144" s="210" t="str">
        <f t="shared" ca="1" si="34"/>
        <v/>
      </c>
      <c r="U144" s="210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0" t="str">
        <f t="shared" ca="1" si="33"/>
        <v/>
      </c>
      <c r="T145" s="210" t="str">
        <f t="shared" ca="1" si="34"/>
        <v/>
      </c>
      <c r="U145" s="210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0" t="str">
        <f t="shared" ca="1" si="33"/>
        <v/>
      </c>
      <c r="T146" s="210" t="str">
        <f t="shared" ca="1" si="34"/>
        <v/>
      </c>
      <c r="U146" s="210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0" t="str">
        <f t="shared" ca="1" si="33"/>
        <v/>
      </c>
      <c r="T147" s="210" t="str">
        <f t="shared" ca="1" si="34"/>
        <v/>
      </c>
      <c r="U147" s="210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0" t="str">
        <f t="shared" ca="1" si="33"/>
        <v/>
      </c>
      <c r="T148" s="210" t="str">
        <f t="shared" ca="1" si="34"/>
        <v/>
      </c>
      <c r="U148" s="210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0" t="str">
        <f t="shared" ca="1" si="33"/>
        <v/>
      </c>
      <c r="T149" s="210" t="str">
        <f t="shared" ca="1" si="34"/>
        <v/>
      </c>
      <c r="U149" s="210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0" t="str">
        <f t="shared" ca="1" si="33"/>
        <v/>
      </c>
      <c r="T150" s="210" t="str">
        <f t="shared" ca="1" si="34"/>
        <v/>
      </c>
      <c r="U150" s="210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0" t="str">
        <f t="shared" ca="1" si="33"/>
        <v/>
      </c>
      <c r="T151" s="210" t="str">
        <f t="shared" ca="1" si="34"/>
        <v/>
      </c>
      <c r="U151" s="210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0" t="str">
        <f t="shared" ca="1" si="33"/>
        <v/>
      </c>
      <c r="T152" s="210" t="str">
        <f t="shared" ca="1" si="34"/>
        <v/>
      </c>
      <c r="U152" s="210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0" t="str">
        <f t="shared" ca="1" si="33"/>
        <v/>
      </c>
      <c r="T153" s="210" t="str">
        <f t="shared" ca="1" si="34"/>
        <v/>
      </c>
      <c r="U153" s="210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0" t="str">
        <f t="shared" ca="1" si="33"/>
        <v/>
      </c>
      <c r="T154" s="210" t="str">
        <f t="shared" ca="1" si="34"/>
        <v/>
      </c>
      <c r="U154" s="210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0" t="str">
        <f t="shared" ca="1" si="33"/>
        <v/>
      </c>
      <c r="T155" s="210" t="str">
        <f t="shared" ca="1" si="34"/>
        <v/>
      </c>
      <c r="U155" s="210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0" t="str">
        <f t="shared" ca="1" si="33"/>
        <v/>
      </c>
      <c r="T156" s="210" t="str">
        <f t="shared" ca="1" si="34"/>
        <v/>
      </c>
      <c r="U156" s="210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0" t="str">
        <f t="shared" ca="1" si="33"/>
        <v/>
      </c>
      <c r="T157" s="210" t="str">
        <f t="shared" ca="1" si="34"/>
        <v/>
      </c>
      <c r="U157" s="210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0" t="str">
        <f t="shared" ca="1" si="33"/>
        <v/>
      </c>
      <c r="T158" s="210" t="str">
        <f t="shared" ca="1" si="34"/>
        <v/>
      </c>
      <c r="U158" s="210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0" t="str">
        <f t="shared" ca="1" si="33"/>
        <v/>
      </c>
      <c r="T159" s="210" t="str">
        <f t="shared" ca="1" si="34"/>
        <v/>
      </c>
      <c r="U159" s="210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0" t="str">
        <f t="shared" ca="1" si="33"/>
        <v/>
      </c>
      <c r="T160" s="210" t="str">
        <f t="shared" ca="1" si="34"/>
        <v/>
      </c>
      <c r="U160" s="210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0" t="str">
        <f t="shared" ca="1" si="33"/>
        <v/>
      </c>
      <c r="T161" s="210" t="str">
        <f t="shared" ca="1" si="34"/>
        <v/>
      </c>
      <c r="U161" s="210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0" t="str">
        <f t="shared" ca="1" si="33"/>
        <v/>
      </c>
      <c r="T162" s="210" t="str">
        <f t="shared" ca="1" si="34"/>
        <v/>
      </c>
      <c r="U162" s="210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0" t="str">
        <f t="shared" ref="S163:S194" ca="1" si="41">IF($A163="","",IFERROR(IF(INDIRECT("CICLO_EM_EXECUCAO!B"&amp;(ROW()+10))="","",INDIRECT("CICLO_EM_EXECUCAO!B"&amp;(ROW()+10))),""))</f>
        <v/>
      </c>
      <c r="T163" s="210" t="str">
        <f t="shared" ref="T163:T194" ca="1" si="42">IF($A163="","",IFERROR(IF(INDIRECT("CICLO_EM_EXECUCAO!D"&amp;(ROW()+10))="","",INDIRECT("CICLO_EM_EXECUCAO!D"&amp;(ROW()+10))),""))</f>
        <v/>
      </c>
      <c r="U163" s="210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0" t="str">
        <f t="shared" ca="1" si="41"/>
        <v/>
      </c>
      <c r="T164" s="210" t="str">
        <f t="shared" ca="1" si="42"/>
        <v/>
      </c>
      <c r="U164" s="210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0" t="str">
        <f t="shared" ca="1" si="41"/>
        <v/>
      </c>
      <c r="T165" s="210" t="str">
        <f t="shared" ca="1" si="42"/>
        <v/>
      </c>
      <c r="U165" s="210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0" t="str">
        <f t="shared" ca="1" si="41"/>
        <v/>
      </c>
      <c r="T166" s="210" t="str">
        <f t="shared" ca="1" si="42"/>
        <v/>
      </c>
      <c r="U166" s="210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0" t="str">
        <f t="shared" ca="1" si="41"/>
        <v/>
      </c>
      <c r="T167" s="210" t="str">
        <f t="shared" ca="1" si="42"/>
        <v/>
      </c>
      <c r="U167" s="210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0" t="str">
        <f t="shared" ca="1" si="41"/>
        <v/>
      </c>
      <c r="T168" s="210" t="str">
        <f t="shared" ca="1" si="42"/>
        <v/>
      </c>
      <c r="U168" s="210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0" t="str">
        <f t="shared" ca="1" si="41"/>
        <v/>
      </c>
      <c r="T169" s="210" t="str">
        <f t="shared" ca="1" si="42"/>
        <v/>
      </c>
      <c r="U169" s="210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0" t="str">
        <f t="shared" ca="1" si="41"/>
        <v/>
      </c>
      <c r="T170" s="210" t="str">
        <f t="shared" ca="1" si="42"/>
        <v/>
      </c>
      <c r="U170" s="210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0" t="str">
        <f t="shared" ca="1" si="41"/>
        <v/>
      </c>
      <c r="T171" s="210" t="str">
        <f t="shared" ca="1" si="42"/>
        <v/>
      </c>
      <c r="U171" s="210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0" t="str">
        <f t="shared" ca="1" si="41"/>
        <v/>
      </c>
      <c r="T172" s="210" t="str">
        <f t="shared" ca="1" si="42"/>
        <v/>
      </c>
      <c r="U172" s="210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0" t="str">
        <f t="shared" ca="1" si="41"/>
        <v/>
      </c>
      <c r="T173" s="210" t="str">
        <f t="shared" ca="1" si="42"/>
        <v/>
      </c>
      <c r="U173" s="210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0" t="str">
        <f t="shared" ca="1" si="41"/>
        <v/>
      </c>
      <c r="T174" s="210" t="str">
        <f t="shared" ca="1" si="42"/>
        <v/>
      </c>
      <c r="U174" s="210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0" t="str">
        <f t="shared" ca="1" si="41"/>
        <v/>
      </c>
      <c r="T175" s="210" t="str">
        <f t="shared" ca="1" si="42"/>
        <v/>
      </c>
      <c r="U175" s="210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0" t="str">
        <f t="shared" ca="1" si="41"/>
        <v/>
      </c>
      <c r="T176" s="210" t="str">
        <f t="shared" ca="1" si="42"/>
        <v/>
      </c>
      <c r="U176" s="210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0" t="str">
        <f t="shared" ca="1" si="41"/>
        <v/>
      </c>
      <c r="T177" s="210" t="str">
        <f t="shared" ca="1" si="42"/>
        <v/>
      </c>
      <c r="U177" s="210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0" t="str">
        <f t="shared" ca="1" si="41"/>
        <v/>
      </c>
      <c r="T178" s="210" t="str">
        <f t="shared" ca="1" si="42"/>
        <v/>
      </c>
      <c r="U178" s="210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0" t="str">
        <f t="shared" ca="1" si="41"/>
        <v/>
      </c>
      <c r="T179" s="210" t="str">
        <f t="shared" ca="1" si="42"/>
        <v/>
      </c>
      <c r="U179" s="210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0" t="str">
        <f t="shared" ca="1" si="41"/>
        <v/>
      </c>
      <c r="T180" s="210" t="str">
        <f t="shared" ca="1" si="42"/>
        <v/>
      </c>
      <c r="U180" s="210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0" t="str">
        <f t="shared" ca="1" si="41"/>
        <v/>
      </c>
      <c r="T181" s="210" t="str">
        <f t="shared" ca="1" si="42"/>
        <v/>
      </c>
      <c r="U181" s="210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0" t="str">
        <f t="shared" ca="1" si="41"/>
        <v/>
      </c>
      <c r="T182" s="210" t="str">
        <f t="shared" ca="1" si="42"/>
        <v/>
      </c>
      <c r="U182" s="210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0" t="str">
        <f t="shared" ca="1" si="41"/>
        <v/>
      </c>
      <c r="T183" s="210" t="str">
        <f t="shared" ca="1" si="42"/>
        <v/>
      </c>
      <c r="U183" s="210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0" t="str">
        <f t="shared" ca="1" si="41"/>
        <v/>
      </c>
      <c r="T184" s="210" t="str">
        <f t="shared" ca="1" si="42"/>
        <v/>
      </c>
      <c r="U184" s="210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0" t="str">
        <f t="shared" ca="1" si="41"/>
        <v/>
      </c>
      <c r="T185" s="210" t="str">
        <f t="shared" ca="1" si="42"/>
        <v/>
      </c>
      <c r="U185" s="210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0" t="str">
        <f t="shared" ca="1" si="41"/>
        <v/>
      </c>
      <c r="T186" s="210" t="str">
        <f t="shared" ca="1" si="42"/>
        <v/>
      </c>
      <c r="U186" s="210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0" t="str">
        <f t="shared" ca="1" si="41"/>
        <v/>
      </c>
      <c r="T187" s="210" t="str">
        <f t="shared" ca="1" si="42"/>
        <v/>
      </c>
      <c r="U187" s="210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0" t="str">
        <f t="shared" ca="1" si="41"/>
        <v/>
      </c>
      <c r="T188" s="210" t="str">
        <f t="shared" ca="1" si="42"/>
        <v/>
      </c>
      <c r="U188" s="210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0" t="str">
        <f t="shared" ca="1" si="41"/>
        <v/>
      </c>
      <c r="T189" s="210" t="str">
        <f t="shared" ca="1" si="42"/>
        <v/>
      </c>
      <c r="U189" s="210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0" t="str">
        <f t="shared" ca="1" si="41"/>
        <v/>
      </c>
      <c r="T190" s="210" t="str">
        <f t="shared" ca="1" si="42"/>
        <v/>
      </c>
      <c r="U190" s="210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0" t="str">
        <f t="shared" ca="1" si="41"/>
        <v/>
      </c>
      <c r="T191" s="210" t="str">
        <f t="shared" ca="1" si="42"/>
        <v/>
      </c>
      <c r="U191" s="210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0" t="str">
        <f t="shared" ca="1" si="41"/>
        <v/>
      </c>
      <c r="T192" s="210" t="str">
        <f t="shared" ca="1" si="42"/>
        <v/>
      </c>
      <c r="U192" s="210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0" t="str">
        <f t="shared" ca="1" si="41"/>
        <v/>
      </c>
      <c r="T193" s="210" t="str">
        <f t="shared" ca="1" si="42"/>
        <v/>
      </c>
      <c r="U193" s="210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0" t="str">
        <f t="shared" ca="1" si="41"/>
        <v/>
      </c>
      <c r="T194" s="210" t="str">
        <f t="shared" ca="1" si="42"/>
        <v/>
      </c>
      <c r="U194" s="210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0" t="str">
        <f t="shared" ref="S195:S202" ca="1" si="49">IF($A195="","",IFERROR(IF(INDIRECT("CICLO_EM_EXECUCAO!B"&amp;(ROW()+10))="","",INDIRECT("CICLO_EM_EXECUCAO!B"&amp;(ROW()+10))),""))</f>
        <v/>
      </c>
      <c r="T195" s="210" t="str">
        <f t="shared" ref="T195:T202" ca="1" si="50">IF($A195="","",IFERROR(IF(INDIRECT("CICLO_EM_EXECUCAO!D"&amp;(ROW()+10))="","",INDIRECT("CICLO_EM_EXECUCAO!D"&amp;(ROW()+10))),""))</f>
        <v/>
      </c>
      <c r="U195" s="210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0" t="str">
        <f t="shared" ca="1" si="49"/>
        <v/>
      </c>
      <c r="T196" s="210" t="str">
        <f t="shared" ca="1" si="50"/>
        <v/>
      </c>
      <c r="U196" s="210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0" t="str">
        <f t="shared" ca="1" si="49"/>
        <v/>
      </c>
      <c r="T197" s="210" t="str">
        <f t="shared" ca="1" si="50"/>
        <v/>
      </c>
      <c r="U197" s="210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0" t="str">
        <f t="shared" ca="1" si="49"/>
        <v/>
      </c>
      <c r="T198" s="210" t="str">
        <f t="shared" ca="1" si="50"/>
        <v/>
      </c>
      <c r="U198" s="210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0" t="str">
        <f t="shared" ca="1" si="49"/>
        <v/>
      </c>
      <c r="T199" s="210" t="str">
        <f t="shared" ca="1" si="50"/>
        <v/>
      </c>
      <c r="U199" s="210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0" t="str">
        <f t="shared" ca="1" si="49"/>
        <v/>
      </c>
      <c r="T200" s="210" t="str">
        <f t="shared" ca="1" si="50"/>
        <v/>
      </c>
      <c r="U200" s="210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0" t="str">
        <f t="shared" ca="1" si="49"/>
        <v/>
      </c>
      <c r="T201" s="210" t="str">
        <f t="shared" ca="1" si="50"/>
        <v/>
      </c>
      <c r="U201" s="210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0" t="str">
        <f t="shared" ca="1" si="49"/>
        <v/>
      </c>
      <c r="T202" s="210" t="str">
        <f t="shared" ca="1" si="50"/>
        <v/>
      </c>
      <c r="U202" s="210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OR(NOT(ISNUMBER(itens_Remanesc!C2)),AND(posicao_contratual!$Y2&gt;0,COUNTIFS(aditivos!$A$2:$A$200,$A2,aditivos!$D$2:$D$200,"*novo*")&gt;1)),"",IF(posicao_contratual!$Y2=1,IF(IFERROR(IF(ISNUMBER(INDEX(aditivos!$O$2:$O$200,MATCH($A2,aditivos!$A$2:$A$200,0))),MIN(INDEX(aditivos!$O$2:$O$200,MATCH($A2,aditivos!$A$2:$A$200,0)),posicao_contratual!$Y2),posicao_contratual!$Y2),posicao_contratual!$Y2)=1,itens_Remanesc!C2,IFERROR(ROUND(itens_Remanesc!C2*INDEX($L$2:$L$6,MIN(1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$3)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$3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E2" s="79" t="str">
        <f>IF(OR($A2="",posicao_contratual!$Y2=""),"",IF(posicao_contratual!$Y2&gt;2,"",IF(OR(NOT(ISNUMBER(itens_Remanesc!C2)),AND(posicao_contratual!$Y2&gt;0,COUNTIFS(aditivos!$A$2:$A$200,$A2,aditivos!$D$2:$D$200,"*novo*")&gt;1)),"",IF(posicao_contratual!$Y2=2,IF(IFERROR(IF(ISNUMBER(INDEX(aditivos!$O$2:$O$200,MATCH($A2,aditivos!$A$2:$A$200,0))),MIN(INDEX(aditivos!$O$2:$O$200,MATCH($A2,aditivos!$A$2:$A$200,0)),posicao_contratual!$Y2),posicao_contratual!$Y2),posicao_contratual!$Y2)=2,itens_Remanesc!C2,IFERROR(ROUND(itens_Remanesc!C2*INDEX($L$2:$L$6,MIN(2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$4)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$4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F2" s="79" t="str">
        <f>IF(OR($A2="",posicao_contratual!$Y2=""),"",IF(posicao_contratual!$Y2&gt;3,"",IF(OR(NOT(ISNUMBER(itens_Remanesc!C2)),AND(posicao_contratual!$Y2&gt;0,COUNTIFS(aditivos!$A$2:$A$200,$A2,aditivos!$D$2:$D$200,"*novo*")&gt;1)),"",IF(posicao_contratual!$Y2=3,IF(IFERROR(IF(ISNUMBER(INDEX(aditivos!$O$2:$O$200,MATCH($A2,aditivos!$A$2:$A$200,0))),MIN(INDEX(aditivos!$O$2:$O$200,MATCH($A2,aditivos!$A$2:$A$200,0)),posicao_contratual!$Y2),posicao_contratual!$Y2),posicao_contratual!$Y2)=3,itens_Remanesc!C2,IFERROR(ROUND(itens_Remanesc!C2*INDEX($L$2:$L$6,MIN(3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$5)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$5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G2" s="79" t="str">
        <f>IF(OR($A2="",posicao_contratual!$Y2=""),"",IF(posicao_contratual!$Y2&gt;4,"",IF(OR(NOT(ISNUMBER(itens_Remanesc!C2)),AND(posicao_contratual!$Y2&gt;0,COUNTIFS(aditivos!$A$2:$A$200,$A2,aditivos!$D$2:$D$200,"*novo*")&gt;1)),"",IF(posicao_contratual!$Y2=4,IF(IFERROR(IF(ISNUMBER(INDEX(aditivos!$O$2:$O$200,MATCH($A2,aditivos!$A$2:$A$200,0))),MIN(INDEX(aditivos!$O$2:$O$200,MATCH($A2,aditivos!$A$2:$A$200,0)),posicao_contratual!$Y2),posicao_contratual!$Y2),posicao_contratual!$Y2)=4,itens_Remanesc!C2,IFERROR(ROUND(itens_Remanesc!C2*INDEX($L$2:$L$6,MIN(4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$6)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$6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OR(NOT(ISNUMBER(itens_Remanesc!C3)),AND(posicao_contratual!$Y3&gt;0,COUNTIFS(aditivos!$A$2:$A$200,$A3,aditivos!$D$2:$D$200,"*novo*")&gt;1)),"",IF(posicao_contratual!$Y3=1,IF(IFERROR(IF(ISNUMBER(INDEX(aditivos!$O$2:$O$200,MATCH($A3,aditivos!$A$2:$A$200,0))),MIN(INDEX(aditivos!$O$2:$O$200,MATCH($A3,aditivos!$A$2:$A$200,0)),posicao_contratual!$Y3),posicao_contratual!$Y3),posicao_contratual!$Y3)=1,itens_Remanesc!C3,IFERROR(ROUND(itens_Remanesc!C3*INDEX($L$2:$L$6,MIN(1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$3)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$3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E3" s="79" t="str">
        <f>IF(OR($A3="",posicao_contratual!$Y3=""),"",IF(posicao_contratual!$Y3&gt;2,"",IF(OR(NOT(ISNUMBER(itens_Remanesc!C3)),AND(posicao_contratual!$Y3&gt;0,COUNTIFS(aditivos!$A$2:$A$200,$A3,aditivos!$D$2:$D$200,"*novo*")&gt;1)),"",IF(posicao_contratual!$Y3=2,IF(IFERROR(IF(ISNUMBER(INDEX(aditivos!$O$2:$O$200,MATCH($A3,aditivos!$A$2:$A$200,0))),MIN(INDEX(aditivos!$O$2:$O$200,MATCH($A3,aditivos!$A$2:$A$200,0)),posicao_contratual!$Y3),posicao_contratual!$Y3),posicao_contratual!$Y3)=2,itens_Remanesc!C3,IFERROR(ROUND(itens_Remanesc!C3*INDEX($L$2:$L$6,MIN(2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$4)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$4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F3" s="79" t="str">
        <f>IF(OR($A3="",posicao_contratual!$Y3=""),"",IF(posicao_contratual!$Y3&gt;3,"",IF(OR(NOT(ISNUMBER(itens_Remanesc!C3)),AND(posicao_contratual!$Y3&gt;0,COUNTIFS(aditivos!$A$2:$A$200,$A3,aditivos!$D$2:$D$200,"*novo*")&gt;1)),"",IF(posicao_contratual!$Y3=3,IF(IFERROR(IF(ISNUMBER(INDEX(aditivos!$O$2:$O$200,MATCH($A3,aditivos!$A$2:$A$200,0))),MIN(INDEX(aditivos!$O$2:$O$200,MATCH($A3,aditivos!$A$2:$A$200,0)),posicao_contratual!$Y3),posicao_contratual!$Y3),posicao_contratual!$Y3)=3,itens_Remanesc!C3,IFERROR(ROUND(itens_Remanesc!C3*INDEX($L$2:$L$6,MIN(3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$5)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$5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G3" s="79" t="str">
        <f>IF(OR($A3="",posicao_contratual!$Y3=""),"",IF(posicao_contratual!$Y3&gt;4,"",IF(OR(NOT(ISNUMBER(itens_Remanesc!C3)),AND(posicao_contratual!$Y3&gt;0,COUNTIFS(aditivos!$A$2:$A$200,$A3,aditivos!$D$2:$D$200,"*novo*")&gt;1)),"",IF(posicao_contratual!$Y3=4,IF(IFERROR(IF(ISNUMBER(INDEX(aditivos!$O$2:$O$200,MATCH($A3,aditivos!$A$2:$A$200,0))),MIN(INDEX(aditivos!$O$2:$O$200,MATCH($A3,aditivos!$A$2:$A$200,0)),posicao_contratual!$Y3),posicao_contratual!$Y3),posicao_contratual!$Y3)=4,itens_Remanesc!C3,IFERROR(ROUND(itens_Remanesc!C3*INDEX($L$2:$L$6,MIN(4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$6)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$6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OR(NOT(ISNUMBER(itens_Remanesc!C4)),AND(posicao_contratual!$Y4&gt;0,COUNTIFS(aditivos!$A$2:$A$200,$A4,aditivos!$D$2:$D$200,"*novo*")&gt;1)),"",IF(posicao_contratual!$Y4=1,IF(IFERROR(IF(ISNUMBER(INDEX(aditivos!$O$2:$O$200,MATCH($A4,aditivos!$A$2:$A$200,0))),MIN(INDEX(aditivos!$O$2:$O$200,MATCH($A4,aditivos!$A$2:$A$200,0)),posicao_contratual!$Y4),posicao_contratual!$Y4),posicao_contratual!$Y4)=1,itens_Remanesc!C4,IFERROR(ROUND(itens_Remanesc!C4*INDEX($L$2:$L$6,MIN(1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$3)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$3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E4" s="79" t="str">
        <f>IF(OR($A4="",posicao_contratual!$Y4=""),"",IF(posicao_contratual!$Y4&gt;2,"",IF(OR(NOT(ISNUMBER(itens_Remanesc!C4)),AND(posicao_contratual!$Y4&gt;0,COUNTIFS(aditivos!$A$2:$A$200,$A4,aditivos!$D$2:$D$200,"*novo*")&gt;1)),"",IF(posicao_contratual!$Y4=2,IF(IFERROR(IF(ISNUMBER(INDEX(aditivos!$O$2:$O$200,MATCH($A4,aditivos!$A$2:$A$200,0))),MIN(INDEX(aditivos!$O$2:$O$200,MATCH($A4,aditivos!$A$2:$A$200,0)),posicao_contratual!$Y4),posicao_contratual!$Y4),posicao_contratual!$Y4)=2,itens_Remanesc!C4,IFERROR(ROUND(itens_Remanesc!C4*INDEX($L$2:$L$6,MIN(2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$4)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$4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F4" s="79" t="str">
        <f>IF(OR($A4="",posicao_contratual!$Y4=""),"",IF(posicao_contratual!$Y4&gt;3,"",IF(OR(NOT(ISNUMBER(itens_Remanesc!C4)),AND(posicao_contratual!$Y4&gt;0,COUNTIFS(aditivos!$A$2:$A$200,$A4,aditivos!$D$2:$D$200,"*novo*")&gt;1)),"",IF(posicao_contratual!$Y4=3,IF(IFERROR(IF(ISNUMBER(INDEX(aditivos!$O$2:$O$200,MATCH($A4,aditivos!$A$2:$A$200,0))),MIN(INDEX(aditivos!$O$2:$O$200,MATCH($A4,aditivos!$A$2:$A$200,0)),posicao_contratual!$Y4),posicao_contratual!$Y4),posicao_contratual!$Y4)=3,itens_Remanesc!C4,IFERROR(ROUND(itens_Remanesc!C4*INDEX($L$2:$L$6,MIN(3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$5)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$5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G4" s="79" t="str">
        <f>IF(OR($A4="",posicao_contratual!$Y4=""),"",IF(posicao_contratual!$Y4&gt;4,"",IF(OR(NOT(ISNUMBER(itens_Remanesc!C4)),AND(posicao_contratual!$Y4&gt;0,COUNTIFS(aditivos!$A$2:$A$200,$A4,aditivos!$D$2:$D$200,"*novo*")&gt;1)),"",IF(posicao_contratual!$Y4=4,IF(IFERROR(IF(ISNUMBER(INDEX(aditivos!$O$2:$O$200,MATCH($A4,aditivos!$A$2:$A$200,0))),MIN(INDEX(aditivos!$O$2:$O$200,MATCH($A4,aditivos!$A$2:$A$200,0)),posicao_contratual!$Y4),posicao_contratual!$Y4),posicao_contratual!$Y4)=4,itens_Remanesc!C4,IFERROR(ROUND(itens_Remanesc!C4*INDEX($L$2:$L$6,MIN(4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$6)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$6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OR(NOT(ISNUMBER(itens_Remanesc!C5)),AND(posicao_contratual!$Y5&gt;0,COUNTIFS(aditivos!$A$2:$A$200,$A5,aditivos!$D$2:$D$200,"*novo*")&gt;1)),"",IF(posicao_contratual!$Y5=1,IF(IFERROR(IF(ISNUMBER(INDEX(aditivos!$O$2:$O$200,MATCH($A5,aditivos!$A$2:$A$200,0))),MIN(INDEX(aditivos!$O$2:$O$200,MATCH($A5,aditivos!$A$2:$A$200,0)),posicao_contratual!$Y5),posicao_contratual!$Y5),posicao_contratual!$Y5)=1,itens_Remanesc!C5,IFERROR(ROUND(itens_Remanesc!C5*INDEX($L$2:$L$6,MIN(1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$3)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$3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E5" s="79" t="str">
        <f>IF(OR($A5="",posicao_contratual!$Y5=""),"",IF(posicao_contratual!$Y5&gt;2,"",IF(OR(NOT(ISNUMBER(itens_Remanesc!C5)),AND(posicao_contratual!$Y5&gt;0,COUNTIFS(aditivos!$A$2:$A$200,$A5,aditivos!$D$2:$D$200,"*novo*")&gt;1)),"",IF(posicao_contratual!$Y5=2,IF(IFERROR(IF(ISNUMBER(INDEX(aditivos!$O$2:$O$200,MATCH($A5,aditivos!$A$2:$A$200,0))),MIN(INDEX(aditivos!$O$2:$O$200,MATCH($A5,aditivos!$A$2:$A$200,0)),posicao_contratual!$Y5),posicao_contratual!$Y5),posicao_contratual!$Y5)=2,itens_Remanesc!C5,IFERROR(ROUND(itens_Remanesc!C5*INDEX($L$2:$L$6,MIN(2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$4)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$4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F5" s="79" t="str">
        <f>IF(OR($A5="",posicao_contratual!$Y5=""),"",IF(posicao_contratual!$Y5&gt;3,"",IF(OR(NOT(ISNUMBER(itens_Remanesc!C5)),AND(posicao_contratual!$Y5&gt;0,COUNTIFS(aditivos!$A$2:$A$200,$A5,aditivos!$D$2:$D$200,"*novo*")&gt;1)),"",IF(posicao_contratual!$Y5=3,IF(IFERROR(IF(ISNUMBER(INDEX(aditivos!$O$2:$O$200,MATCH($A5,aditivos!$A$2:$A$200,0))),MIN(INDEX(aditivos!$O$2:$O$200,MATCH($A5,aditivos!$A$2:$A$200,0)),posicao_contratual!$Y5),posicao_contratual!$Y5),posicao_contratual!$Y5)=3,itens_Remanesc!C5,IFERROR(ROUND(itens_Remanesc!C5*INDEX($L$2:$L$6,MIN(3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$5)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$5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G5" s="79" t="str">
        <f>IF(OR($A5="",posicao_contratual!$Y5=""),"",IF(posicao_contratual!$Y5&gt;4,"",IF(OR(NOT(ISNUMBER(itens_Remanesc!C5)),AND(posicao_contratual!$Y5&gt;0,COUNTIFS(aditivos!$A$2:$A$200,$A5,aditivos!$D$2:$D$200,"*novo*")&gt;1)),"",IF(posicao_contratual!$Y5=4,IF(IFERROR(IF(ISNUMBER(INDEX(aditivos!$O$2:$O$200,MATCH($A5,aditivos!$A$2:$A$200,0))),MIN(INDEX(aditivos!$O$2:$O$200,MATCH($A5,aditivos!$A$2:$A$200,0)),posicao_contratual!$Y5),posicao_contratual!$Y5),posicao_contratual!$Y5)=4,itens_Remanesc!C5,IFERROR(ROUND(itens_Remanesc!C5*INDEX($L$2:$L$6,MIN(4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$6)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$6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OR(NOT(ISNUMBER(itens_Remanesc!C6)),AND(posicao_contratual!$Y6&gt;0,COUNTIFS(aditivos!$A$2:$A$200,$A6,aditivos!$D$2:$D$200,"*novo*")&gt;1)),"",IF(posicao_contratual!$Y6=1,IF(IFERROR(IF(ISNUMBER(INDEX(aditivos!$O$2:$O$200,MATCH($A6,aditivos!$A$2:$A$200,0))),MIN(INDEX(aditivos!$O$2:$O$200,MATCH($A6,aditivos!$A$2:$A$200,0)),posicao_contratual!$Y6),posicao_contratual!$Y6),posicao_contratual!$Y6)=1,itens_Remanesc!C6,IFERROR(ROUND(itens_Remanesc!C6*INDEX($L$2:$L$6,MIN(1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$3)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$3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E6" s="79" t="str">
        <f>IF(OR($A6="",posicao_contratual!$Y6=""),"",IF(posicao_contratual!$Y6&gt;2,"",IF(OR(NOT(ISNUMBER(itens_Remanesc!C6)),AND(posicao_contratual!$Y6&gt;0,COUNTIFS(aditivos!$A$2:$A$200,$A6,aditivos!$D$2:$D$200,"*novo*")&gt;1)),"",IF(posicao_contratual!$Y6=2,IF(IFERROR(IF(ISNUMBER(INDEX(aditivos!$O$2:$O$200,MATCH($A6,aditivos!$A$2:$A$200,0))),MIN(INDEX(aditivos!$O$2:$O$200,MATCH($A6,aditivos!$A$2:$A$200,0)),posicao_contratual!$Y6),posicao_contratual!$Y6),posicao_contratual!$Y6)=2,itens_Remanesc!C6,IFERROR(ROUND(itens_Remanesc!C6*INDEX($L$2:$L$6,MIN(2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$4)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$4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F6" s="79" t="str">
        <f>IF(OR($A6="",posicao_contratual!$Y6=""),"",IF(posicao_contratual!$Y6&gt;3,"",IF(OR(NOT(ISNUMBER(itens_Remanesc!C6)),AND(posicao_contratual!$Y6&gt;0,COUNTIFS(aditivos!$A$2:$A$200,$A6,aditivos!$D$2:$D$200,"*novo*")&gt;1)),"",IF(posicao_contratual!$Y6=3,IF(IFERROR(IF(ISNUMBER(INDEX(aditivos!$O$2:$O$200,MATCH($A6,aditivos!$A$2:$A$200,0))),MIN(INDEX(aditivos!$O$2:$O$200,MATCH($A6,aditivos!$A$2:$A$200,0)),posicao_contratual!$Y6),posicao_contratual!$Y6),posicao_contratual!$Y6)=3,itens_Remanesc!C6,IFERROR(ROUND(itens_Remanesc!C6*INDEX($L$2:$L$6,MIN(3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$5)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$5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G6" s="79" t="str">
        <f>IF(OR($A6="",posicao_contratual!$Y6=""),"",IF(posicao_contratual!$Y6&gt;4,"",IF(OR(NOT(ISNUMBER(itens_Remanesc!C6)),AND(posicao_contratual!$Y6&gt;0,COUNTIFS(aditivos!$A$2:$A$200,$A6,aditivos!$D$2:$D$200,"*novo*")&gt;1)),"",IF(posicao_contratual!$Y6=4,IF(IFERROR(IF(ISNUMBER(INDEX(aditivos!$O$2:$O$200,MATCH($A6,aditivos!$A$2:$A$200,0))),MIN(INDEX(aditivos!$O$2:$O$200,MATCH($A6,aditivos!$A$2:$A$200,0)),posicao_contratual!$Y6),posicao_contratual!$Y6),posicao_contratual!$Y6)=4,itens_Remanesc!C6,IFERROR(ROUND(itens_Remanesc!C6*INDEX($L$2:$L$6,MIN(4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$6)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$6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OR(NOT(ISNUMBER(itens_Remanesc!C7)),AND(posicao_contratual!$Y7&gt;0,COUNTIFS(aditivos!$A$2:$A$200,$A7,aditivos!$D$2:$D$200,"*novo*")&gt;1)),"",IF(posicao_contratual!$Y7=1,IF(IFERROR(IF(ISNUMBER(INDEX(aditivos!$O$2:$O$200,MATCH($A7,aditivos!$A$2:$A$200,0))),MIN(INDEX(aditivos!$O$2:$O$200,MATCH($A7,aditivos!$A$2:$A$200,0)),posicao_contratual!$Y7),posicao_contratual!$Y7),posicao_contratual!$Y7)=1,itens_Remanesc!C7,IFERROR(ROUND(itens_Remanesc!C7*INDEX($L$2:$L$6,MIN(1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$3)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$3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E7" s="79" t="str">
        <f>IF(OR($A7="",posicao_contratual!$Y7=""),"",IF(posicao_contratual!$Y7&gt;2,"",IF(OR(NOT(ISNUMBER(itens_Remanesc!C7)),AND(posicao_contratual!$Y7&gt;0,COUNTIFS(aditivos!$A$2:$A$200,$A7,aditivos!$D$2:$D$200,"*novo*")&gt;1)),"",IF(posicao_contratual!$Y7=2,IF(IFERROR(IF(ISNUMBER(INDEX(aditivos!$O$2:$O$200,MATCH($A7,aditivos!$A$2:$A$200,0))),MIN(INDEX(aditivos!$O$2:$O$200,MATCH($A7,aditivos!$A$2:$A$200,0)),posicao_contratual!$Y7),posicao_contratual!$Y7),posicao_contratual!$Y7)=2,itens_Remanesc!C7,IFERROR(ROUND(itens_Remanesc!C7*INDEX($L$2:$L$6,MIN(2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$4)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$4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F7" s="79" t="str">
        <f>IF(OR($A7="",posicao_contratual!$Y7=""),"",IF(posicao_contratual!$Y7&gt;3,"",IF(OR(NOT(ISNUMBER(itens_Remanesc!C7)),AND(posicao_contratual!$Y7&gt;0,COUNTIFS(aditivos!$A$2:$A$200,$A7,aditivos!$D$2:$D$200,"*novo*")&gt;1)),"",IF(posicao_contratual!$Y7=3,IF(IFERROR(IF(ISNUMBER(INDEX(aditivos!$O$2:$O$200,MATCH($A7,aditivos!$A$2:$A$200,0))),MIN(INDEX(aditivos!$O$2:$O$200,MATCH($A7,aditivos!$A$2:$A$200,0)),posicao_contratual!$Y7),posicao_contratual!$Y7),posicao_contratual!$Y7)=3,itens_Remanesc!C7,IFERROR(ROUND(itens_Remanesc!C7*INDEX($L$2:$L$6,MIN(3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$5)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$5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G7" s="79" t="str">
        <f>IF(OR($A7="",posicao_contratual!$Y7=""),"",IF(posicao_contratual!$Y7&gt;4,"",IF(OR(NOT(ISNUMBER(itens_Remanesc!C7)),AND(posicao_contratual!$Y7&gt;0,COUNTIFS(aditivos!$A$2:$A$200,$A7,aditivos!$D$2:$D$200,"*novo*")&gt;1)),"",IF(posicao_contratual!$Y7=4,IF(IFERROR(IF(ISNUMBER(INDEX(aditivos!$O$2:$O$200,MATCH($A7,aditivos!$A$2:$A$200,0))),MIN(INDEX(aditivos!$O$2:$O$200,MATCH($A7,aditivos!$A$2:$A$200,0)),posicao_contratual!$Y7),posicao_contratual!$Y7),posicao_contratual!$Y7)=4,itens_Remanesc!C7,IFERROR(ROUND(itens_Remanesc!C7*INDEX($L$2:$L$6,MIN(4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$6)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$6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OR(NOT(ISNUMBER(itens_Remanesc!C8)),AND(posicao_contratual!$Y8&gt;0,COUNTIFS(aditivos!$A$2:$A$200,$A8,aditivos!$D$2:$D$200,"*novo*")&gt;1)),"",IF(posicao_contratual!$Y8=1,IF(IFERROR(IF(ISNUMBER(INDEX(aditivos!$O$2:$O$200,MATCH($A8,aditivos!$A$2:$A$200,0))),MIN(INDEX(aditivos!$O$2:$O$200,MATCH($A8,aditivos!$A$2:$A$200,0)),posicao_contratual!$Y8),posicao_contratual!$Y8),posicao_contratual!$Y8)=1,itens_Remanesc!C8,IFERROR(ROUND(itens_Remanesc!C8*INDEX($L$2:$L$6,MIN(1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$3)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$3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E8" s="79" t="str">
        <f>IF(OR($A8="",posicao_contratual!$Y8=""),"",IF(posicao_contratual!$Y8&gt;2,"",IF(OR(NOT(ISNUMBER(itens_Remanesc!C8)),AND(posicao_contratual!$Y8&gt;0,COUNTIFS(aditivos!$A$2:$A$200,$A8,aditivos!$D$2:$D$200,"*novo*")&gt;1)),"",IF(posicao_contratual!$Y8=2,IF(IFERROR(IF(ISNUMBER(INDEX(aditivos!$O$2:$O$200,MATCH($A8,aditivos!$A$2:$A$200,0))),MIN(INDEX(aditivos!$O$2:$O$200,MATCH($A8,aditivos!$A$2:$A$200,0)),posicao_contratual!$Y8),posicao_contratual!$Y8),posicao_contratual!$Y8)=2,itens_Remanesc!C8,IFERROR(ROUND(itens_Remanesc!C8*INDEX($L$2:$L$6,MIN(2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$4)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$4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F8" s="79" t="str">
        <f>IF(OR($A8="",posicao_contratual!$Y8=""),"",IF(posicao_contratual!$Y8&gt;3,"",IF(OR(NOT(ISNUMBER(itens_Remanesc!C8)),AND(posicao_contratual!$Y8&gt;0,COUNTIFS(aditivos!$A$2:$A$200,$A8,aditivos!$D$2:$D$200,"*novo*")&gt;1)),"",IF(posicao_contratual!$Y8=3,IF(IFERROR(IF(ISNUMBER(INDEX(aditivos!$O$2:$O$200,MATCH($A8,aditivos!$A$2:$A$200,0))),MIN(INDEX(aditivos!$O$2:$O$200,MATCH($A8,aditivos!$A$2:$A$200,0)),posicao_contratual!$Y8),posicao_contratual!$Y8),posicao_contratual!$Y8)=3,itens_Remanesc!C8,IFERROR(ROUND(itens_Remanesc!C8*INDEX($L$2:$L$6,MIN(3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$5)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$5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G8" s="79" t="str">
        <f>IF(OR($A8="",posicao_contratual!$Y8=""),"",IF(posicao_contratual!$Y8&gt;4,"",IF(OR(NOT(ISNUMBER(itens_Remanesc!C8)),AND(posicao_contratual!$Y8&gt;0,COUNTIFS(aditivos!$A$2:$A$200,$A8,aditivos!$D$2:$D$200,"*novo*")&gt;1)),"",IF(posicao_contratual!$Y8=4,IF(IFERROR(IF(ISNUMBER(INDEX(aditivos!$O$2:$O$200,MATCH($A8,aditivos!$A$2:$A$200,0))),MIN(INDEX(aditivos!$O$2:$O$200,MATCH($A8,aditivos!$A$2:$A$200,0)),posicao_contratual!$Y8),posicao_contratual!$Y8),posicao_contratual!$Y8)=4,itens_Remanesc!C8,IFERROR(ROUND(itens_Remanesc!C8*INDEX($L$2:$L$6,MIN(4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$6)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$6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OR(NOT(ISNUMBER(itens_Remanesc!C9)),AND(posicao_contratual!$Y9&gt;0,COUNTIFS(aditivos!$A$2:$A$200,$A9,aditivos!$D$2:$D$200,"*novo*")&gt;1)),"",IF(posicao_contratual!$Y9=1,IF(IFERROR(IF(ISNUMBER(INDEX(aditivos!$O$2:$O$200,MATCH($A9,aditivos!$A$2:$A$200,0))),MIN(INDEX(aditivos!$O$2:$O$200,MATCH($A9,aditivos!$A$2:$A$200,0)),posicao_contratual!$Y9),posicao_contratual!$Y9),posicao_contratual!$Y9)=1,itens_Remanesc!C9,IFERROR(ROUND(itens_Remanesc!C9*INDEX($L$2:$L$6,MIN(1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$3)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$3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E9" s="79" t="str">
        <f>IF(OR($A9="",posicao_contratual!$Y9=""),"",IF(posicao_contratual!$Y9&gt;2,"",IF(OR(NOT(ISNUMBER(itens_Remanesc!C9)),AND(posicao_contratual!$Y9&gt;0,COUNTIFS(aditivos!$A$2:$A$200,$A9,aditivos!$D$2:$D$200,"*novo*")&gt;1)),"",IF(posicao_contratual!$Y9=2,IF(IFERROR(IF(ISNUMBER(INDEX(aditivos!$O$2:$O$200,MATCH($A9,aditivos!$A$2:$A$200,0))),MIN(INDEX(aditivos!$O$2:$O$200,MATCH($A9,aditivos!$A$2:$A$200,0)),posicao_contratual!$Y9),posicao_contratual!$Y9),posicao_contratual!$Y9)=2,itens_Remanesc!C9,IFERROR(ROUND(itens_Remanesc!C9*INDEX($L$2:$L$6,MIN(2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$4)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$4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F9" s="79" t="str">
        <f>IF(OR($A9="",posicao_contratual!$Y9=""),"",IF(posicao_contratual!$Y9&gt;3,"",IF(OR(NOT(ISNUMBER(itens_Remanesc!C9)),AND(posicao_contratual!$Y9&gt;0,COUNTIFS(aditivos!$A$2:$A$200,$A9,aditivos!$D$2:$D$200,"*novo*")&gt;1)),"",IF(posicao_contratual!$Y9=3,IF(IFERROR(IF(ISNUMBER(INDEX(aditivos!$O$2:$O$200,MATCH($A9,aditivos!$A$2:$A$200,0))),MIN(INDEX(aditivos!$O$2:$O$200,MATCH($A9,aditivos!$A$2:$A$200,0)),posicao_contratual!$Y9),posicao_contratual!$Y9),posicao_contratual!$Y9)=3,itens_Remanesc!C9,IFERROR(ROUND(itens_Remanesc!C9*INDEX($L$2:$L$6,MIN(3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$5)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$5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G9" s="79" t="str">
        <f>IF(OR($A9="",posicao_contratual!$Y9=""),"",IF(posicao_contratual!$Y9&gt;4,"",IF(OR(NOT(ISNUMBER(itens_Remanesc!C9)),AND(posicao_contratual!$Y9&gt;0,COUNTIFS(aditivos!$A$2:$A$200,$A9,aditivos!$D$2:$D$200,"*novo*")&gt;1)),"",IF(posicao_contratual!$Y9=4,IF(IFERROR(IF(ISNUMBER(INDEX(aditivos!$O$2:$O$200,MATCH($A9,aditivos!$A$2:$A$200,0))),MIN(INDEX(aditivos!$O$2:$O$200,MATCH($A9,aditivos!$A$2:$A$200,0)),posicao_contratual!$Y9),posicao_contratual!$Y9),posicao_contratual!$Y9)=4,itens_Remanesc!C9,IFERROR(ROUND(itens_Remanesc!C9*INDEX($L$2:$L$6,MIN(4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$6)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$6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OR(NOT(ISNUMBER(itens_Remanesc!C10)),AND(posicao_contratual!$Y10&gt;0,COUNTIFS(aditivos!$A$2:$A$200,$A10,aditivos!$D$2:$D$200,"*novo*")&gt;1)),"",IF(posicao_contratual!$Y10=1,IF(IFERROR(IF(ISNUMBER(INDEX(aditivos!$O$2:$O$200,MATCH($A10,aditivos!$A$2:$A$200,0))),MIN(INDEX(aditivos!$O$2:$O$200,MATCH($A10,aditivos!$A$2:$A$200,0)),posicao_contratual!$Y10),posicao_contratual!$Y10),posicao_contratual!$Y10)=1,itens_Remanesc!C10,IFERROR(ROUND(itens_Remanesc!C10*INDEX($L$2:$L$6,MIN(1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$3)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$3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E10" s="79" t="str">
        <f>IF(OR($A10="",posicao_contratual!$Y10=""),"",IF(posicao_contratual!$Y10&gt;2,"",IF(OR(NOT(ISNUMBER(itens_Remanesc!C10)),AND(posicao_contratual!$Y10&gt;0,COUNTIFS(aditivos!$A$2:$A$200,$A10,aditivos!$D$2:$D$200,"*novo*")&gt;1)),"",IF(posicao_contratual!$Y10=2,IF(IFERROR(IF(ISNUMBER(INDEX(aditivos!$O$2:$O$200,MATCH($A10,aditivos!$A$2:$A$200,0))),MIN(INDEX(aditivos!$O$2:$O$200,MATCH($A10,aditivos!$A$2:$A$200,0)),posicao_contratual!$Y10),posicao_contratual!$Y10),posicao_contratual!$Y10)=2,itens_Remanesc!C10,IFERROR(ROUND(itens_Remanesc!C10*INDEX($L$2:$L$6,MIN(2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$4)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$4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F10" s="79" t="str">
        <f>IF(OR($A10="",posicao_contratual!$Y10=""),"",IF(posicao_contratual!$Y10&gt;3,"",IF(OR(NOT(ISNUMBER(itens_Remanesc!C10)),AND(posicao_contratual!$Y10&gt;0,COUNTIFS(aditivos!$A$2:$A$200,$A10,aditivos!$D$2:$D$200,"*novo*")&gt;1)),"",IF(posicao_contratual!$Y10=3,IF(IFERROR(IF(ISNUMBER(INDEX(aditivos!$O$2:$O$200,MATCH($A10,aditivos!$A$2:$A$200,0))),MIN(INDEX(aditivos!$O$2:$O$200,MATCH($A10,aditivos!$A$2:$A$200,0)),posicao_contratual!$Y10),posicao_contratual!$Y10),posicao_contratual!$Y10)=3,itens_Remanesc!C10,IFERROR(ROUND(itens_Remanesc!C10*INDEX($L$2:$L$6,MIN(3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$5)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$5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G10" s="79" t="str">
        <f>IF(OR($A10="",posicao_contratual!$Y10=""),"",IF(posicao_contratual!$Y10&gt;4,"",IF(OR(NOT(ISNUMBER(itens_Remanesc!C10)),AND(posicao_contratual!$Y10&gt;0,COUNTIFS(aditivos!$A$2:$A$200,$A10,aditivos!$D$2:$D$200,"*novo*")&gt;1)),"",IF(posicao_contratual!$Y10=4,IF(IFERROR(IF(ISNUMBER(INDEX(aditivos!$O$2:$O$200,MATCH($A10,aditivos!$A$2:$A$200,0))),MIN(INDEX(aditivos!$O$2:$O$200,MATCH($A10,aditivos!$A$2:$A$200,0)),posicao_contratual!$Y10),posicao_contratual!$Y10),posicao_contratual!$Y10)=4,itens_Remanesc!C10,IFERROR(ROUND(itens_Remanesc!C10*INDEX($L$2:$L$6,MIN(4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$6)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$6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OR(NOT(ISNUMBER(itens_Remanesc!C11)),AND(posicao_contratual!$Y11&gt;0,COUNTIFS(aditivos!$A$2:$A$200,$A11,aditivos!$D$2:$D$200,"*novo*")&gt;1)),"",IF(posicao_contratual!$Y11=1,IF(IFERROR(IF(ISNUMBER(INDEX(aditivos!$O$2:$O$200,MATCH($A11,aditivos!$A$2:$A$200,0))),MIN(INDEX(aditivos!$O$2:$O$200,MATCH($A11,aditivos!$A$2:$A$200,0)),posicao_contratual!$Y11),posicao_contratual!$Y11),posicao_contratual!$Y11)=1,itens_Remanesc!C11,IFERROR(ROUND(itens_Remanesc!C11*INDEX($L$2:$L$6,MIN(1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$3)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$3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E11" s="79" t="str">
        <f>IF(OR($A11="",posicao_contratual!$Y11=""),"",IF(posicao_contratual!$Y11&gt;2,"",IF(OR(NOT(ISNUMBER(itens_Remanesc!C11)),AND(posicao_contratual!$Y11&gt;0,COUNTIFS(aditivos!$A$2:$A$200,$A11,aditivos!$D$2:$D$200,"*novo*")&gt;1)),"",IF(posicao_contratual!$Y11=2,IF(IFERROR(IF(ISNUMBER(INDEX(aditivos!$O$2:$O$200,MATCH($A11,aditivos!$A$2:$A$200,0))),MIN(INDEX(aditivos!$O$2:$O$200,MATCH($A11,aditivos!$A$2:$A$200,0)),posicao_contratual!$Y11),posicao_contratual!$Y11),posicao_contratual!$Y11)=2,itens_Remanesc!C11,IFERROR(ROUND(itens_Remanesc!C11*INDEX($L$2:$L$6,MIN(2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$4)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$4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F11" s="79" t="str">
        <f>IF(OR($A11="",posicao_contratual!$Y11=""),"",IF(posicao_contratual!$Y11&gt;3,"",IF(OR(NOT(ISNUMBER(itens_Remanesc!C11)),AND(posicao_contratual!$Y11&gt;0,COUNTIFS(aditivos!$A$2:$A$200,$A11,aditivos!$D$2:$D$200,"*novo*")&gt;1)),"",IF(posicao_contratual!$Y11=3,IF(IFERROR(IF(ISNUMBER(INDEX(aditivos!$O$2:$O$200,MATCH($A11,aditivos!$A$2:$A$200,0))),MIN(INDEX(aditivos!$O$2:$O$200,MATCH($A11,aditivos!$A$2:$A$200,0)),posicao_contratual!$Y11),posicao_contratual!$Y11),posicao_contratual!$Y11)=3,itens_Remanesc!C11,IFERROR(ROUND(itens_Remanesc!C11*INDEX($L$2:$L$6,MIN(3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$5)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$5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G11" s="79" t="str">
        <f>IF(OR($A11="",posicao_contratual!$Y11=""),"",IF(posicao_contratual!$Y11&gt;4,"",IF(OR(NOT(ISNUMBER(itens_Remanesc!C11)),AND(posicao_contratual!$Y11&gt;0,COUNTIFS(aditivos!$A$2:$A$200,$A11,aditivos!$D$2:$D$200,"*novo*")&gt;1)),"",IF(posicao_contratual!$Y11=4,IF(IFERROR(IF(ISNUMBER(INDEX(aditivos!$O$2:$O$200,MATCH($A11,aditivos!$A$2:$A$200,0))),MIN(INDEX(aditivos!$O$2:$O$200,MATCH($A11,aditivos!$A$2:$A$200,0)),posicao_contratual!$Y11),posicao_contratual!$Y11),posicao_contratual!$Y11)=4,itens_Remanesc!C11,IFERROR(ROUND(itens_Remanesc!C11*INDEX($L$2:$L$6,MIN(4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$6)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$6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OR(NOT(ISNUMBER(itens_Remanesc!C12)),AND(posicao_contratual!$Y12&gt;0,COUNTIFS(aditivos!$A$2:$A$200,$A12,aditivos!$D$2:$D$200,"*novo*")&gt;1)),"",IF(posicao_contratual!$Y12=1,IF(IFERROR(IF(ISNUMBER(INDEX(aditivos!$O$2:$O$200,MATCH($A12,aditivos!$A$2:$A$200,0))),MIN(INDEX(aditivos!$O$2:$O$200,MATCH($A12,aditivos!$A$2:$A$200,0)),posicao_contratual!$Y12),posicao_contratual!$Y12),posicao_contratual!$Y12)=1,itens_Remanesc!C12,IFERROR(ROUND(itens_Remanesc!C12*INDEX($L$2:$L$6,MIN(1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$3)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$3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E12" s="79" t="str">
        <f>IF(OR($A12="",posicao_contratual!$Y12=""),"",IF(posicao_contratual!$Y12&gt;2,"",IF(OR(NOT(ISNUMBER(itens_Remanesc!C12)),AND(posicao_contratual!$Y12&gt;0,COUNTIFS(aditivos!$A$2:$A$200,$A12,aditivos!$D$2:$D$200,"*novo*")&gt;1)),"",IF(posicao_contratual!$Y12=2,IF(IFERROR(IF(ISNUMBER(INDEX(aditivos!$O$2:$O$200,MATCH($A12,aditivos!$A$2:$A$200,0))),MIN(INDEX(aditivos!$O$2:$O$200,MATCH($A12,aditivos!$A$2:$A$200,0)),posicao_contratual!$Y12),posicao_contratual!$Y12),posicao_contratual!$Y12)=2,itens_Remanesc!C12,IFERROR(ROUND(itens_Remanesc!C12*INDEX($L$2:$L$6,MIN(2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$4)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$4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F12" s="79" t="str">
        <f>IF(OR($A12="",posicao_contratual!$Y12=""),"",IF(posicao_contratual!$Y12&gt;3,"",IF(OR(NOT(ISNUMBER(itens_Remanesc!C12)),AND(posicao_contratual!$Y12&gt;0,COUNTIFS(aditivos!$A$2:$A$200,$A12,aditivos!$D$2:$D$200,"*novo*")&gt;1)),"",IF(posicao_contratual!$Y12=3,IF(IFERROR(IF(ISNUMBER(INDEX(aditivos!$O$2:$O$200,MATCH($A12,aditivos!$A$2:$A$200,0))),MIN(INDEX(aditivos!$O$2:$O$200,MATCH($A12,aditivos!$A$2:$A$200,0)),posicao_contratual!$Y12),posicao_contratual!$Y12),posicao_contratual!$Y12)=3,itens_Remanesc!C12,IFERROR(ROUND(itens_Remanesc!C12*INDEX($L$2:$L$6,MIN(3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$5)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$5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G12" s="79" t="str">
        <f>IF(OR($A12="",posicao_contratual!$Y12=""),"",IF(posicao_contratual!$Y12&gt;4,"",IF(OR(NOT(ISNUMBER(itens_Remanesc!C12)),AND(posicao_contratual!$Y12&gt;0,COUNTIFS(aditivos!$A$2:$A$200,$A12,aditivos!$D$2:$D$200,"*novo*")&gt;1)),"",IF(posicao_contratual!$Y12=4,IF(IFERROR(IF(ISNUMBER(INDEX(aditivos!$O$2:$O$200,MATCH($A12,aditivos!$A$2:$A$200,0))),MIN(INDEX(aditivos!$O$2:$O$200,MATCH($A12,aditivos!$A$2:$A$200,0)),posicao_contratual!$Y12),posicao_contratual!$Y12),posicao_contratual!$Y12)=4,itens_Remanesc!C12,IFERROR(ROUND(itens_Remanesc!C12*INDEX($L$2:$L$6,MIN(4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$6)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$6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OR(NOT(ISNUMBER(itens_Remanesc!C13)),AND(posicao_contratual!$Y13&gt;0,COUNTIFS(aditivos!$A$2:$A$200,$A13,aditivos!$D$2:$D$200,"*novo*")&gt;1)),"",IF(posicao_contratual!$Y13=1,IF(IFERROR(IF(ISNUMBER(INDEX(aditivos!$O$2:$O$200,MATCH($A13,aditivos!$A$2:$A$200,0))),MIN(INDEX(aditivos!$O$2:$O$200,MATCH($A13,aditivos!$A$2:$A$200,0)),posicao_contratual!$Y13),posicao_contratual!$Y13),posicao_contratual!$Y13)=1,itens_Remanesc!C13,IFERROR(ROUND(itens_Remanesc!C13*INDEX($L$2:$L$6,MIN(1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$3)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$3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E13" s="79" t="str">
        <f>IF(OR($A13="",posicao_contratual!$Y13=""),"",IF(posicao_contratual!$Y13&gt;2,"",IF(OR(NOT(ISNUMBER(itens_Remanesc!C13)),AND(posicao_contratual!$Y13&gt;0,COUNTIFS(aditivos!$A$2:$A$200,$A13,aditivos!$D$2:$D$200,"*novo*")&gt;1)),"",IF(posicao_contratual!$Y13=2,IF(IFERROR(IF(ISNUMBER(INDEX(aditivos!$O$2:$O$200,MATCH($A13,aditivos!$A$2:$A$200,0))),MIN(INDEX(aditivos!$O$2:$O$200,MATCH($A13,aditivos!$A$2:$A$200,0)),posicao_contratual!$Y13),posicao_contratual!$Y13),posicao_contratual!$Y13)=2,itens_Remanesc!C13,IFERROR(ROUND(itens_Remanesc!C13*INDEX($L$2:$L$6,MIN(2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$4)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$4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F13" s="79" t="str">
        <f>IF(OR($A13="",posicao_contratual!$Y13=""),"",IF(posicao_contratual!$Y13&gt;3,"",IF(OR(NOT(ISNUMBER(itens_Remanesc!C13)),AND(posicao_contratual!$Y13&gt;0,COUNTIFS(aditivos!$A$2:$A$200,$A13,aditivos!$D$2:$D$200,"*novo*")&gt;1)),"",IF(posicao_contratual!$Y13=3,IF(IFERROR(IF(ISNUMBER(INDEX(aditivos!$O$2:$O$200,MATCH($A13,aditivos!$A$2:$A$200,0))),MIN(INDEX(aditivos!$O$2:$O$200,MATCH($A13,aditivos!$A$2:$A$200,0)),posicao_contratual!$Y13),posicao_contratual!$Y13),posicao_contratual!$Y13)=3,itens_Remanesc!C13,IFERROR(ROUND(itens_Remanesc!C13*INDEX($L$2:$L$6,MIN(3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$5)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$5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G13" s="79" t="str">
        <f>IF(OR($A13="",posicao_contratual!$Y13=""),"",IF(posicao_contratual!$Y13&gt;4,"",IF(OR(NOT(ISNUMBER(itens_Remanesc!C13)),AND(posicao_contratual!$Y13&gt;0,COUNTIFS(aditivos!$A$2:$A$200,$A13,aditivos!$D$2:$D$200,"*novo*")&gt;1)),"",IF(posicao_contratual!$Y13=4,IF(IFERROR(IF(ISNUMBER(INDEX(aditivos!$O$2:$O$200,MATCH($A13,aditivos!$A$2:$A$200,0))),MIN(INDEX(aditivos!$O$2:$O$200,MATCH($A13,aditivos!$A$2:$A$200,0)),posicao_contratual!$Y13),posicao_contratual!$Y13),posicao_contratual!$Y13)=4,itens_Remanesc!C13,IFERROR(ROUND(itens_Remanesc!C13*INDEX($L$2:$L$6,MIN(4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$6)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$6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OR(NOT(ISNUMBER(itens_Remanesc!C14)),AND(posicao_contratual!$Y14&gt;0,COUNTIFS(aditivos!$A$2:$A$200,$A14,aditivos!$D$2:$D$200,"*novo*")&gt;1)),"",IF(posicao_contratual!$Y14=1,IF(IFERROR(IF(ISNUMBER(INDEX(aditivos!$O$2:$O$200,MATCH($A14,aditivos!$A$2:$A$200,0))),MIN(INDEX(aditivos!$O$2:$O$200,MATCH($A14,aditivos!$A$2:$A$200,0)),posicao_contratual!$Y14),posicao_contratual!$Y14),posicao_contratual!$Y14)=1,itens_Remanesc!C14,IFERROR(ROUND(itens_Remanesc!C14*INDEX($L$2:$L$6,MIN(1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$3)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$3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E14" s="79" t="str">
        <f>IF(OR($A14="",posicao_contratual!$Y14=""),"",IF(posicao_contratual!$Y14&gt;2,"",IF(OR(NOT(ISNUMBER(itens_Remanesc!C14)),AND(posicao_contratual!$Y14&gt;0,COUNTIFS(aditivos!$A$2:$A$200,$A14,aditivos!$D$2:$D$200,"*novo*")&gt;1)),"",IF(posicao_contratual!$Y14=2,IF(IFERROR(IF(ISNUMBER(INDEX(aditivos!$O$2:$O$200,MATCH($A14,aditivos!$A$2:$A$200,0))),MIN(INDEX(aditivos!$O$2:$O$200,MATCH($A14,aditivos!$A$2:$A$200,0)),posicao_contratual!$Y14),posicao_contratual!$Y14),posicao_contratual!$Y14)=2,itens_Remanesc!C14,IFERROR(ROUND(itens_Remanesc!C14*INDEX($L$2:$L$6,MIN(2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$4)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$4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F14" s="79" t="str">
        <f>IF(OR($A14="",posicao_contratual!$Y14=""),"",IF(posicao_contratual!$Y14&gt;3,"",IF(OR(NOT(ISNUMBER(itens_Remanesc!C14)),AND(posicao_contratual!$Y14&gt;0,COUNTIFS(aditivos!$A$2:$A$200,$A14,aditivos!$D$2:$D$200,"*novo*")&gt;1)),"",IF(posicao_contratual!$Y14=3,IF(IFERROR(IF(ISNUMBER(INDEX(aditivos!$O$2:$O$200,MATCH($A14,aditivos!$A$2:$A$200,0))),MIN(INDEX(aditivos!$O$2:$O$200,MATCH($A14,aditivos!$A$2:$A$200,0)),posicao_contratual!$Y14),posicao_contratual!$Y14),posicao_contratual!$Y14)=3,itens_Remanesc!C14,IFERROR(ROUND(itens_Remanesc!C14*INDEX($L$2:$L$6,MIN(3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$5)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$5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G14" s="79" t="str">
        <f>IF(OR($A14="",posicao_contratual!$Y14=""),"",IF(posicao_contratual!$Y14&gt;4,"",IF(OR(NOT(ISNUMBER(itens_Remanesc!C14)),AND(posicao_contratual!$Y14&gt;0,COUNTIFS(aditivos!$A$2:$A$200,$A14,aditivos!$D$2:$D$200,"*novo*")&gt;1)),"",IF(posicao_contratual!$Y14=4,IF(IFERROR(IF(ISNUMBER(INDEX(aditivos!$O$2:$O$200,MATCH($A14,aditivos!$A$2:$A$200,0))),MIN(INDEX(aditivos!$O$2:$O$200,MATCH($A14,aditivos!$A$2:$A$200,0)),posicao_contratual!$Y14),posicao_contratual!$Y14),posicao_contratual!$Y14)=4,itens_Remanesc!C14,IFERROR(ROUND(itens_Remanesc!C14*INDEX($L$2:$L$6,MIN(4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$6)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$6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OR(NOT(ISNUMBER(itens_Remanesc!C15)),AND(posicao_contratual!$Y15&gt;0,COUNTIFS(aditivos!$A$2:$A$200,$A15,aditivos!$D$2:$D$200,"*novo*")&gt;1)),"",IF(posicao_contratual!$Y15=1,IF(IFERROR(IF(ISNUMBER(INDEX(aditivos!$O$2:$O$200,MATCH($A15,aditivos!$A$2:$A$200,0))),MIN(INDEX(aditivos!$O$2:$O$200,MATCH($A15,aditivos!$A$2:$A$200,0)),posicao_contratual!$Y15),posicao_contratual!$Y15),posicao_contratual!$Y15)=1,itens_Remanesc!C15,IFERROR(ROUND(itens_Remanesc!C15*INDEX($L$2:$L$6,MIN(1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$3)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$3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E15" s="79" t="str">
        <f>IF(OR($A15="",posicao_contratual!$Y15=""),"",IF(posicao_contratual!$Y15&gt;2,"",IF(OR(NOT(ISNUMBER(itens_Remanesc!C15)),AND(posicao_contratual!$Y15&gt;0,COUNTIFS(aditivos!$A$2:$A$200,$A15,aditivos!$D$2:$D$200,"*novo*")&gt;1)),"",IF(posicao_contratual!$Y15=2,IF(IFERROR(IF(ISNUMBER(INDEX(aditivos!$O$2:$O$200,MATCH($A15,aditivos!$A$2:$A$200,0))),MIN(INDEX(aditivos!$O$2:$O$200,MATCH($A15,aditivos!$A$2:$A$200,0)),posicao_contratual!$Y15),posicao_contratual!$Y15),posicao_contratual!$Y15)=2,itens_Remanesc!C15,IFERROR(ROUND(itens_Remanesc!C15*INDEX($L$2:$L$6,MIN(2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$4)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$4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F15" s="79" t="str">
        <f>IF(OR($A15="",posicao_contratual!$Y15=""),"",IF(posicao_contratual!$Y15&gt;3,"",IF(OR(NOT(ISNUMBER(itens_Remanesc!C15)),AND(posicao_contratual!$Y15&gt;0,COUNTIFS(aditivos!$A$2:$A$200,$A15,aditivos!$D$2:$D$200,"*novo*")&gt;1)),"",IF(posicao_contratual!$Y15=3,IF(IFERROR(IF(ISNUMBER(INDEX(aditivos!$O$2:$O$200,MATCH($A15,aditivos!$A$2:$A$200,0))),MIN(INDEX(aditivos!$O$2:$O$200,MATCH($A15,aditivos!$A$2:$A$200,0)),posicao_contratual!$Y15),posicao_contratual!$Y15),posicao_contratual!$Y15)=3,itens_Remanesc!C15,IFERROR(ROUND(itens_Remanesc!C15*INDEX($L$2:$L$6,MIN(3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$5)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$5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G15" s="79" t="str">
        <f>IF(OR($A15="",posicao_contratual!$Y15=""),"",IF(posicao_contratual!$Y15&gt;4,"",IF(OR(NOT(ISNUMBER(itens_Remanesc!C15)),AND(posicao_contratual!$Y15&gt;0,COUNTIFS(aditivos!$A$2:$A$200,$A15,aditivos!$D$2:$D$200,"*novo*")&gt;1)),"",IF(posicao_contratual!$Y15=4,IF(IFERROR(IF(ISNUMBER(INDEX(aditivos!$O$2:$O$200,MATCH($A15,aditivos!$A$2:$A$200,0))),MIN(INDEX(aditivos!$O$2:$O$200,MATCH($A15,aditivos!$A$2:$A$200,0)),posicao_contratual!$Y15),posicao_contratual!$Y15),posicao_contratual!$Y15)=4,itens_Remanesc!C15,IFERROR(ROUND(itens_Remanesc!C15*INDEX($L$2:$L$6,MIN(4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$6)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$6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OR(NOT(ISNUMBER(itens_Remanesc!C16)),AND(posicao_contratual!$Y16&gt;0,COUNTIFS(aditivos!$A$2:$A$200,$A16,aditivos!$D$2:$D$200,"*novo*")&gt;1)),"",IF(posicao_contratual!$Y16=1,IF(IFERROR(IF(ISNUMBER(INDEX(aditivos!$O$2:$O$200,MATCH($A16,aditivos!$A$2:$A$200,0))),MIN(INDEX(aditivos!$O$2:$O$200,MATCH($A16,aditivos!$A$2:$A$200,0)),posicao_contratual!$Y16),posicao_contratual!$Y16),posicao_contratual!$Y16)=1,itens_Remanesc!C16,IFERROR(ROUND(itens_Remanesc!C16*INDEX($L$2:$L$6,MIN(1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$3)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$3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E16" s="79" t="str">
        <f>IF(OR($A16="",posicao_contratual!$Y16=""),"",IF(posicao_contratual!$Y16&gt;2,"",IF(OR(NOT(ISNUMBER(itens_Remanesc!C16)),AND(posicao_contratual!$Y16&gt;0,COUNTIFS(aditivos!$A$2:$A$200,$A16,aditivos!$D$2:$D$200,"*novo*")&gt;1)),"",IF(posicao_contratual!$Y16=2,IF(IFERROR(IF(ISNUMBER(INDEX(aditivos!$O$2:$O$200,MATCH($A16,aditivos!$A$2:$A$200,0))),MIN(INDEX(aditivos!$O$2:$O$200,MATCH($A16,aditivos!$A$2:$A$200,0)),posicao_contratual!$Y16),posicao_contratual!$Y16),posicao_contratual!$Y16)=2,itens_Remanesc!C16,IFERROR(ROUND(itens_Remanesc!C16*INDEX($L$2:$L$6,MIN(2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$4)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$4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F16" s="79" t="str">
        <f>IF(OR($A16="",posicao_contratual!$Y16=""),"",IF(posicao_contratual!$Y16&gt;3,"",IF(OR(NOT(ISNUMBER(itens_Remanesc!C16)),AND(posicao_contratual!$Y16&gt;0,COUNTIFS(aditivos!$A$2:$A$200,$A16,aditivos!$D$2:$D$200,"*novo*")&gt;1)),"",IF(posicao_contratual!$Y16=3,IF(IFERROR(IF(ISNUMBER(INDEX(aditivos!$O$2:$O$200,MATCH($A16,aditivos!$A$2:$A$200,0))),MIN(INDEX(aditivos!$O$2:$O$200,MATCH($A16,aditivos!$A$2:$A$200,0)),posicao_contratual!$Y16),posicao_contratual!$Y16),posicao_contratual!$Y16)=3,itens_Remanesc!C16,IFERROR(ROUND(itens_Remanesc!C16*INDEX($L$2:$L$6,MIN(3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$5)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$5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G16" s="79" t="str">
        <f>IF(OR($A16="",posicao_contratual!$Y16=""),"",IF(posicao_contratual!$Y16&gt;4,"",IF(OR(NOT(ISNUMBER(itens_Remanesc!C16)),AND(posicao_contratual!$Y16&gt;0,COUNTIFS(aditivos!$A$2:$A$200,$A16,aditivos!$D$2:$D$200,"*novo*")&gt;1)),"",IF(posicao_contratual!$Y16=4,IF(IFERROR(IF(ISNUMBER(INDEX(aditivos!$O$2:$O$200,MATCH($A16,aditivos!$A$2:$A$200,0))),MIN(INDEX(aditivos!$O$2:$O$200,MATCH($A16,aditivos!$A$2:$A$200,0)),posicao_contratual!$Y16),posicao_contratual!$Y16),posicao_contratual!$Y16)=4,itens_Remanesc!C16,IFERROR(ROUND(itens_Remanesc!C16*INDEX($L$2:$L$6,MIN(4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$6)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$6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OR(NOT(ISNUMBER(itens_Remanesc!C17)),AND(posicao_contratual!$Y17&gt;0,COUNTIFS(aditivos!$A$2:$A$200,$A17,aditivos!$D$2:$D$200,"*novo*")&gt;1)),"",IF(posicao_contratual!$Y17=1,IF(IFERROR(IF(ISNUMBER(INDEX(aditivos!$O$2:$O$200,MATCH($A17,aditivos!$A$2:$A$200,0))),MIN(INDEX(aditivos!$O$2:$O$200,MATCH($A17,aditivos!$A$2:$A$200,0)),posicao_contratual!$Y17),posicao_contratual!$Y17),posicao_contratual!$Y17)=1,itens_Remanesc!C17,IFERROR(ROUND(itens_Remanesc!C17*INDEX($L$2:$L$6,MIN(1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$3)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$3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E17" s="79" t="str">
        <f>IF(OR($A17="",posicao_contratual!$Y17=""),"",IF(posicao_contratual!$Y17&gt;2,"",IF(OR(NOT(ISNUMBER(itens_Remanesc!C17)),AND(posicao_contratual!$Y17&gt;0,COUNTIFS(aditivos!$A$2:$A$200,$A17,aditivos!$D$2:$D$200,"*novo*")&gt;1)),"",IF(posicao_contratual!$Y17=2,IF(IFERROR(IF(ISNUMBER(INDEX(aditivos!$O$2:$O$200,MATCH($A17,aditivos!$A$2:$A$200,0))),MIN(INDEX(aditivos!$O$2:$O$200,MATCH($A17,aditivos!$A$2:$A$200,0)),posicao_contratual!$Y17),posicao_contratual!$Y17),posicao_contratual!$Y17)=2,itens_Remanesc!C17,IFERROR(ROUND(itens_Remanesc!C17*INDEX($L$2:$L$6,MIN(2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$4)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$4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F17" s="79" t="str">
        <f>IF(OR($A17="",posicao_contratual!$Y17=""),"",IF(posicao_contratual!$Y17&gt;3,"",IF(OR(NOT(ISNUMBER(itens_Remanesc!C17)),AND(posicao_contratual!$Y17&gt;0,COUNTIFS(aditivos!$A$2:$A$200,$A17,aditivos!$D$2:$D$200,"*novo*")&gt;1)),"",IF(posicao_contratual!$Y17=3,IF(IFERROR(IF(ISNUMBER(INDEX(aditivos!$O$2:$O$200,MATCH($A17,aditivos!$A$2:$A$200,0))),MIN(INDEX(aditivos!$O$2:$O$200,MATCH($A17,aditivos!$A$2:$A$200,0)),posicao_contratual!$Y17),posicao_contratual!$Y17),posicao_contratual!$Y17)=3,itens_Remanesc!C17,IFERROR(ROUND(itens_Remanesc!C17*INDEX($L$2:$L$6,MIN(3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$5)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$5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G17" s="79" t="str">
        <f>IF(OR($A17="",posicao_contratual!$Y17=""),"",IF(posicao_contratual!$Y17&gt;4,"",IF(OR(NOT(ISNUMBER(itens_Remanesc!C17)),AND(posicao_contratual!$Y17&gt;0,COUNTIFS(aditivos!$A$2:$A$200,$A17,aditivos!$D$2:$D$200,"*novo*")&gt;1)),"",IF(posicao_contratual!$Y17=4,IF(IFERROR(IF(ISNUMBER(INDEX(aditivos!$O$2:$O$200,MATCH($A17,aditivos!$A$2:$A$200,0))),MIN(INDEX(aditivos!$O$2:$O$200,MATCH($A17,aditivos!$A$2:$A$200,0)),posicao_contratual!$Y17),posicao_contratual!$Y17),posicao_contratual!$Y17)=4,itens_Remanesc!C17,IFERROR(ROUND(itens_Remanesc!C17*INDEX($L$2:$L$6,MIN(4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$6)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$6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OR(NOT(ISNUMBER(itens_Remanesc!C18)),AND(posicao_contratual!$Y18&gt;0,COUNTIFS(aditivos!$A$2:$A$200,$A18,aditivos!$D$2:$D$200,"*novo*")&gt;1)),"",IF(posicao_contratual!$Y18=1,IF(IFERROR(IF(ISNUMBER(INDEX(aditivos!$O$2:$O$200,MATCH($A18,aditivos!$A$2:$A$200,0))),MIN(INDEX(aditivos!$O$2:$O$200,MATCH($A18,aditivos!$A$2:$A$200,0)),posicao_contratual!$Y18),posicao_contratual!$Y18),posicao_contratual!$Y18)=1,itens_Remanesc!C18,IFERROR(ROUND(itens_Remanesc!C18*INDEX($L$2:$L$6,MIN(1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$3)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$3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E18" s="79" t="str">
        <f>IF(OR($A18="",posicao_contratual!$Y18=""),"",IF(posicao_contratual!$Y18&gt;2,"",IF(OR(NOT(ISNUMBER(itens_Remanesc!C18)),AND(posicao_contratual!$Y18&gt;0,COUNTIFS(aditivos!$A$2:$A$200,$A18,aditivos!$D$2:$D$200,"*novo*")&gt;1)),"",IF(posicao_contratual!$Y18=2,IF(IFERROR(IF(ISNUMBER(INDEX(aditivos!$O$2:$O$200,MATCH($A18,aditivos!$A$2:$A$200,0))),MIN(INDEX(aditivos!$O$2:$O$200,MATCH($A18,aditivos!$A$2:$A$200,0)),posicao_contratual!$Y18),posicao_contratual!$Y18),posicao_contratual!$Y18)=2,itens_Remanesc!C18,IFERROR(ROUND(itens_Remanesc!C18*INDEX($L$2:$L$6,MIN(2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$4)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$4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F18" s="79" t="str">
        <f>IF(OR($A18="",posicao_contratual!$Y18=""),"",IF(posicao_contratual!$Y18&gt;3,"",IF(OR(NOT(ISNUMBER(itens_Remanesc!C18)),AND(posicao_contratual!$Y18&gt;0,COUNTIFS(aditivos!$A$2:$A$200,$A18,aditivos!$D$2:$D$200,"*novo*")&gt;1)),"",IF(posicao_contratual!$Y18=3,IF(IFERROR(IF(ISNUMBER(INDEX(aditivos!$O$2:$O$200,MATCH($A18,aditivos!$A$2:$A$200,0))),MIN(INDEX(aditivos!$O$2:$O$200,MATCH($A18,aditivos!$A$2:$A$200,0)),posicao_contratual!$Y18),posicao_contratual!$Y18),posicao_contratual!$Y18)=3,itens_Remanesc!C18,IFERROR(ROUND(itens_Remanesc!C18*INDEX($L$2:$L$6,MIN(3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$5)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$5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G18" s="79" t="str">
        <f>IF(OR($A18="",posicao_contratual!$Y18=""),"",IF(posicao_contratual!$Y18&gt;4,"",IF(OR(NOT(ISNUMBER(itens_Remanesc!C18)),AND(posicao_contratual!$Y18&gt;0,COUNTIFS(aditivos!$A$2:$A$200,$A18,aditivos!$D$2:$D$200,"*novo*")&gt;1)),"",IF(posicao_contratual!$Y18=4,IF(IFERROR(IF(ISNUMBER(INDEX(aditivos!$O$2:$O$200,MATCH($A18,aditivos!$A$2:$A$200,0))),MIN(INDEX(aditivos!$O$2:$O$200,MATCH($A18,aditivos!$A$2:$A$200,0)),posicao_contratual!$Y18),posicao_contratual!$Y18),posicao_contratual!$Y18)=4,itens_Remanesc!C18,IFERROR(ROUND(itens_Remanesc!C18*INDEX($L$2:$L$6,MIN(4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$6)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$6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OR(NOT(ISNUMBER(itens_Remanesc!C19)),AND(posicao_contratual!$Y19&gt;0,COUNTIFS(aditivos!$A$2:$A$200,$A19,aditivos!$D$2:$D$200,"*novo*")&gt;1)),"",IF(posicao_contratual!$Y19=1,IF(IFERROR(IF(ISNUMBER(INDEX(aditivos!$O$2:$O$200,MATCH($A19,aditivos!$A$2:$A$200,0))),MIN(INDEX(aditivos!$O$2:$O$200,MATCH($A19,aditivos!$A$2:$A$200,0)),posicao_contratual!$Y19),posicao_contratual!$Y19),posicao_contratual!$Y19)=1,itens_Remanesc!C19,IFERROR(ROUND(itens_Remanesc!C19*INDEX($L$2:$L$6,MIN(1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$3)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$3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E19" s="79" t="str">
        <f>IF(OR($A19="",posicao_contratual!$Y19=""),"",IF(posicao_contratual!$Y19&gt;2,"",IF(OR(NOT(ISNUMBER(itens_Remanesc!C19)),AND(posicao_contratual!$Y19&gt;0,COUNTIFS(aditivos!$A$2:$A$200,$A19,aditivos!$D$2:$D$200,"*novo*")&gt;1)),"",IF(posicao_contratual!$Y19=2,IF(IFERROR(IF(ISNUMBER(INDEX(aditivos!$O$2:$O$200,MATCH($A19,aditivos!$A$2:$A$200,0))),MIN(INDEX(aditivos!$O$2:$O$200,MATCH($A19,aditivos!$A$2:$A$200,0)),posicao_contratual!$Y19),posicao_contratual!$Y19),posicao_contratual!$Y19)=2,itens_Remanesc!C19,IFERROR(ROUND(itens_Remanesc!C19*INDEX($L$2:$L$6,MIN(2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$4)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$4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F19" s="79" t="str">
        <f>IF(OR($A19="",posicao_contratual!$Y19=""),"",IF(posicao_contratual!$Y19&gt;3,"",IF(OR(NOT(ISNUMBER(itens_Remanesc!C19)),AND(posicao_contratual!$Y19&gt;0,COUNTIFS(aditivos!$A$2:$A$200,$A19,aditivos!$D$2:$D$200,"*novo*")&gt;1)),"",IF(posicao_contratual!$Y19=3,IF(IFERROR(IF(ISNUMBER(INDEX(aditivos!$O$2:$O$200,MATCH($A19,aditivos!$A$2:$A$200,0))),MIN(INDEX(aditivos!$O$2:$O$200,MATCH($A19,aditivos!$A$2:$A$200,0)),posicao_contratual!$Y19),posicao_contratual!$Y19),posicao_contratual!$Y19)=3,itens_Remanesc!C19,IFERROR(ROUND(itens_Remanesc!C19*INDEX($L$2:$L$6,MIN(3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$5)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$5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G19" s="79" t="str">
        <f>IF(OR($A19="",posicao_contratual!$Y19=""),"",IF(posicao_contratual!$Y19&gt;4,"",IF(OR(NOT(ISNUMBER(itens_Remanesc!C19)),AND(posicao_contratual!$Y19&gt;0,COUNTIFS(aditivos!$A$2:$A$200,$A19,aditivos!$D$2:$D$200,"*novo*")&gt;1)),"",IF(posicao_contratual!$Y19=4,IF(IFERROR(IF(ISNUMBER(INDEX(aditivos!$O$2:$O$200,MATCH($A19,aditivos!$A$2:$A$200,0))),MIN(INDEX(aditivos!$O$2:$O$200,MATCH($A19,aditivos!$A$2:$A$200,0)),posicao_contratual!$Y19),posicao_contratual!$Y19),posicao_contratual!$Y19)=4,itens_Remanesc!C19,IFERROR(ROUND(itens_Remanesc!C19*INDEX($L$2:$L$6,MIN(4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$6)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$6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OR(NOT(ISNUMBER(itens_Remanesc!C20)),AND(posicao_contratual!$Y20&gt;0,COUNTIFS(aditivos!$A$2:$A$200,$A20,aditivos!$D$2:$D$200,"*novo*")&gt;1)),"",IF(posicao_contratual!$Y20=1,IF(IFERROR(IF(ISNUMBER(INDEX(aditivos!$O$2:$O$200,MATCH($A20,aditivos!$A$2:$A$200,0))),MIN(INDEX(aditivos!$O$2:$O$200,MATCH($A20,aditivos!$A$2:$A$200,0)),posicao_contratual!$Y20),posicao_contratual!$Y20),posicao_contratual!$Y20)=1,itens_Remanesc!C20,IFERROR(ROUND(itens_Remanesc!C20*INDEX($L$2:$L$6,MIN(1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$3)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$3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E20" s="79" t="str">
        <f>IF(OR($A20="",posicao_contratual!$Y20=""),"",IF(posicao_contratual!$Y20&gt;2,"",IF(OR(NOT(ISNUMBER(itens_Remanesc!C20)),AND(posicao_contratual!$Y20&gt;0,COUNTIFS(aditivos!$A$2:$A$200,$A20,aditivos!$D$2:$D$200,"*novo*")&gt;1)),"",IF(posicao_contratual!$Y20=2,IF(IFERROR(IF(ISNUMBER(INDEX(aditivos!$O$2:$O$200,MATCH($A20,aditivos!$A$2:$A$200,0))),MIN(INDEX(aditivos!$O$2:$O$200,MATCH($A20,aditivos!$A$2:$A$200,0)),posicao_contratual!$Y20),posicao_contratual!$Y20),posicao_contratual!$Y20)=2,itens_Remanesc!C20,IFERROR(ROUND(itens_Remanesc!C20*INDEX($L$2:$L$6,MIN(2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$4)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$4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F20" s="79" t="str">
        <f>IF(OR($A20="",posicao_contratual!$Y20=""),"",IF(posicao_contratual!$Y20&gt;3,"",IF(OR(NOT(ISNUMBER(itens_Remanesc!C20)),AND(posicao_contratual!$Y20&gt;0,COUNTIFS(aditivos!$A$2:$A$200,$A20,aditivos!$D$2:$D$200,"*novo*")&gt;1)),"",IF(posicao_contratual!$Y20=3,IF(IFERROR(IF(ISNUMBER(INDEX(aditivos!$O$2:$O$200,MATCH($A20,aditivos!$A$2:$A$200,0))),MIN(INDEX(aditivos!$O$2:$O$200,MATCH($A20,aditivos!$A$2:$A$200,0)),posicao_contratual!$Y20),posicao_contratual!$Y20),posicao_contratual!$Y20)=3,itens_Remanesc!C20,IFERROR(ROUND(itens_Remanesc!C20*INDEX($L$2:$L$6,MIN(3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$5)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$5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G20" s="79" t="str">
        <f>IF(OR($A20="",posicao_contratual!$Y20=""),"",IF(posicao_contratual!$Y20&gt;4,"",IF(OR(NOT(ISNUMBER(itens_Remanesc!C20)),AND(posicao_contratual!$Y20&gt;0,COUNTIFS(aditivos!$A$2:$A$200,$A20,aditivos!$D$2:$D$200,"*novo*")&gt;1)),"",IF(posicao_contratual!$Y20=4,IF(IFERROR(IF(ISNUMBER(INDEX(aditivos!$O$2:$O$200,MATCH($A20,aditivos!$A$2:$A$200,0))),MIN(INDEX(aditivos!$O$2:$O$200,MATCH($A20,aditivos!$A$2:$A$200,0)),posicao_contratual!$Y20),posicao_contratual!$Y20),posicao_contratual!$Y20)=4,itens_Remanesc!C20,IFERROR(ROUND(itens_Remanesc!C20*INDEX($L$2:$L$6,MIN(4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$6)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$6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OR(NOT(ISNUMBER(itens_Remanesc!C21)),AND(posicao_contratual!$Y21&gt;0,COUNTIFS(aditivos!$A$2:$A$200,$A21,aditivos!$D$2:$D$200,"*novo*")&gt;1)),"",IF(posicao_contratual!$Y21=1,IF(IFERROR(IF(ISNUMBER(INDEX(aditivos!$O$2:$O$200,MATCH($A21,aditivos!$A$2:$A$200,0))),MIN(INDEX(aditivos!$O$2:$O$200,MATCH($A21,aditivos!$A$2:$A$200,0)),posicao_contratual!$Y21),posicao_contratual!$Y21),posicao_contratual!$Y21)=1,itens_Remanesc!C21,IFERROR(ROUND(itens_Remanesc!C21*INDEX($L$2:$L$6,MIN(1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$3)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$3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E21" s="79" t="str">
        <f>IF(OR($A21="",posicao_contratual!$Y21=""),"",IF(posicao_contratual!$Y21&gt;2,"",IF(OR(NOT(ISNUMBER(itens_Remanesc!C21)),AND(posicao_contratual!$Y21&gt;0,COUNTIFS(aditivos!$A$2:$A$200,$A21,aditivos!$D$2:$D$200,"*novo*")&gt;1)),"",IF(posicao_contratual!$Y21=2,IF(IFERROR(IF(ISNUMBER(INDEX(aditivos!$O$2:$O$200,MATCH($A21,aditivos!$A$2:$A$200,0))),MIN(INDEX(aditivos!$O$2:$O$200,MATCH($A21,aditivos!$A$2:$A$200,0)),posicao_contratual!$Y21),posicao_contratual!$Y21),posicao_contratual!$Y21)=2,itens_Remanesc!C21,IFERROR(ROUND(itens_Remanesc!C21*INDEX($L$2:$L$6,MIN(2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$4)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$4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F21" s="79" t="str">
        <f>IF(OR($A21="",posicao_contratual!$Y21=""),"",IF(posicao_contratual!$Y21&gt;3,"",IF(OR(NOT(ISNUMBER(itens_Remanesc!C21)),AND(posicao_contratual!$Y21&gt;0,COUNTIFS(aditivos!$A$2:$A$200,$A21,aditivos!$D$2:$D$200,"*novo*")&gt;1)),"",IF(posicao_contratual!$Y21=3,IF(IFERROR(IF(ISNUMBER(INDEX(aditivos!$O$2:$O$200,MATCH($A21,aditivos!$A$2:$A$200,0))),MIN(INDEX(aditivos!$O$2:$O$200,MATCH($A21,aditivos!$A$2:$A$200,0)),posicao_contratual!$Y21),posicao_contratual!$Y21),posicao_contratual!$Y21)=3,itens_Remanesc!C21,IFERROR(ROUND(itens_Remanesc!C21*INDEX($L$2:$L$6,MIN(3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$5)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$5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G21" s="79" t="str">
        <f>IF(OR($A21="",posicao_contratual!$Y21=""),"",IF(posicao_contratual!$Y21&gt;4,"",IF(OR(NOT(ISNUMBER(itens_Remanesc!C21)),AND(posicao_contratual!$Y21&gt;0,COUNTIFS(aditivos!$A$2:$A$200,$A21,aditivos!$D$2:$D$200,"*novo*")&gt;1)),"",IF(posicao_contratual!$Y21=4,IF(IFERROR(IF(ISNUMBER(INDEX(aditivos!$O$2:$O$200,MATCH($A21,aditivos!$A$2:$A$200,0))),MIN(INDEX(aditivos!$O$2:$O$200,MATCH($A21,aditivos!$A$2:$A$200,0)),posicao_contratual!$Y21),posicao_contratual!$Y21),posicao_contratual!$Y21)=4,itens_Remanesc!C21,IFERROR(ROUND(itens_Remanesc!C21*INDEX($L$2:$L$6,MIN(4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$6)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$6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OR(NOT(ISNUMBER(itens_Remanesc!C22)),AND(posicao_contratual!$Y22&gt;0,COUNTIFS(aditivos!$A$2:$A$200,$A22,aditivos!$D$2:$D$200,"*novo*")&gt;1)),"",IF(posicao_contratual!$Y22=1,IF(IFERROR(IF(ISNUMBER(INDEX(aditivos!$O$2:$O$200,MATCH($A22,aditivos!$A$2:$A$200,0))),MIN(INDEX(aditivos!$O$2:$O$200,MATCH($A22,aditivos!$A$2:$A$200,0)),posicao_contratual!$Y22),posicao_contratual!$Y22),posicao_contratual!$Y22)=1,itens_Remanesc!C22,IFERROR(ROUND(itens_Remanesc!C22*INDEX($L$2:$L$6,MIN(1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$3)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$3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E22" s="79" t="str">
        <f>IF(OR($A22="",posicao_contratual!$Y22=""),"",IF(posicao_contratual!$Y22&gt;2,"",IF(OR(NOT(ISNUMBER(itens_Remanesc!C22)),AND(posicao_contratual!$Y22&gt;0,COUNTIFS(aditivos!$A$2:$A$200,$A22,aditivos!$D$2:$D$200,"*novo*")&gt;1)),"",IF(posicao_contratual!$Y22=2,IF(IFERROR(IF(ISNUMBER(INDEX(aditivos!$O$2:$O$200,MATCH($A22,aditivos!$A$2:$A$200,0))),MIN(INDEX(aditivos!$O$2:$O$200,MATCH($A22,aditivos!$A$2:$A$200,0)),posicao_contratual!$Y22),posicao_contratual!$Y22),posicao_contratual!$Y22)=2,itens_Remanesc!C22,IFERROR(ROUND(itens_Remanesc!C22*INDEX($L$2:$L$6,MIN(2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$4)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$4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F22" s="79" t="str">
        <f>IF(OR($A22="",posicao_contratual!$Y22=""),"",IF(posicao_contratual!$Y22&gt;3,"",IF(OR(NOT(ISNUMBER(itens_Remanesc!C22)),AND(posicao_contratual!$Y22&gt;0,COUNTIFS(aditivos!$A$2:$A$200,$A22,aditivos!$D$2:$D$200,"*novo*")&gt;1)),"",IF(posicao_contratual!$Y22=3,IF(IFERROR(IF(ISNUMBER(INDEX(aditivos!$O$2:$O$200,MATCH($A22,aditivos!$A$2:$A$200,0))),MIN(INDEX(aditivos!$O$2:$O$200,MATCH($A22,aditivos!$A$2:$A$200,0)),posicao_contratual!$Y22),posicao_contratual!$Y22),posicao_contratual!$Y22)=3,itens_Remanesc!C22,IFERROR(ROUND(itens_Remanesc!C22*INDEX($L$2:$L$6,MIN(3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$5)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$5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G22" s="79" t="str">
        <f>IF(OR($A22="",posicao_contratual!$Y22=""),"",IF(posicao_contratual!$Y22&gt;4,"",IF(OR(NOT(ISNUMBER(itens_Remanesc!C22)),AND(posicao_contratual!$Y22&gt;0,COUNTIFS(aditivos!$A$2:$A$200,$A22,aditivos!$D$2:$D$200,"*novo*")&gt;1)),"",IF(posicao_contratual!$Y22=4,IF(IFERROR(IF(ISNUMBER(INDEX(aditivos!$O$2:$O$200,MATCH($A22,aditivos!$A$2:$A$200,0))),MIN(INDEX(aditivos!$O$2:$O$200,MATCH($A22,aditivos!$A$2:$A$200,0)),posicao_contratual!$Y22),posicao_contratual!$Y22),posicao_contratual!$Y22)=4,itens_Remanesc!C22,IFERROR(ROUND(itens_Remanesc!C22*INDEX($L$2:$L$6,MIN(4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$6)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$6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OR(NOT(ISNUMBER(itens_Remanesc!C23)),AND(posicao_contratual!$Y23&gt;0,COUNTIFS(aditivos!$A$2:$A$200,$A23,aditivos!$D$2:$D$200,"*novo*")&gt;1)),"",IF(posicao_contratual!$Y23=1,IF(IFERROR(IF(ISNUMBER(INDEX(aditivos!$O$2:$O$200,MATCH($A23,aditivos!$A$2:$A$200,0))),MIN(INDEX(aditivos!$O$2:$O$200,MATCH($A23,aditivos!$A$2:$A$200,0)),posicao_contratual!$Y23),posicao_contratual!$Y23),posicao_contratual!$Y23)=1,itens_Remanesc!C23,IFERROR(ROUND(itens_Remanesc!C23*INDEX($L$2:$L$6,MIN(1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$3)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$3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E23" s="79" t="str">
        <f>IF(OR($A23="",posicao_contratual!$Y23=""),"",IF(posicao_contratual!$Y23&gt;2,"",IF(OR(NOT(ISNUMBER(itens_Remanesc!C23)),AND(posicao_contratual!$Y23&gt;0,COUNTIFS(aditivos!$A$2:$A$200,$A23,aditivos!$D$2:$D$200,"*novo*")&gt;1)),"",IF(posicao_contratual!$Y23=2,IF(IFERROR(IF(ISNUMBER(INDEX(aditivos!$O$2:$O$200,MATCH($A23,aditivos!$A$2:$A$200,0))),MIN(INDEX(aditivos!$O$2:$O$200,MATCH($A23,aditivos!$A$2:$A$200,0)),posicao_contratual!$Y23),posicao_contratual!$Y23),posicao_contratual!$Y23)=2,itens_Remanesc!C23,IFERROR(ROUND(itens_Remanesc!C23*INDEX($L$2:$L$6,MIN(2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$4)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$4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F23" s="79" t="str">
        <f>IF(OR($A23="",posicao_contratual!$Y23=""),"",IF(posicao_contratual!$Y23&gt;3,"",IF(OR(NOT(ISNUMBER(itens_Remanesc!C23)),AND(posicao_contratual!$Y23&gt;0,COUNTIFS(aditivos!$A$2:$A$200,$A23,aditivos!$D$2:$D$200,"*novo*")&gt;1)),"",IF(posicao_contratual!$Y23=3,IF(IFERROR(IF(ISNUMBER(INDEX(aditivos!$O$2:$O$200,MATCH($A23,aditivos!$A$2:$A$200,0))),MIN(INDEX(aditivos!$O$2:$O$200,MATCH($A23,aditivos!$A$2:$A$200,0)),posicao_contratual!$Y23),posicao_contratual!$Y23),posicao_contratual!$Y23)=3,itens_Remanesc!C23,IFERROR(ROUND(itens_Remanesc!C23*INDEX($L$2:$L$6,MIN(3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$5)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$5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G23" s="79" t="str">
        <f>IF(OR($A23="",posicao_contratual!$Y23=""),"",IF(posicao_contratual!$Y23&gt;4,"",IF(OR(NOT(ISNUMBER(itens_Remanesc!C23)),AND(posicao_contratual!$Y23&gt;0,COUNTIFS(aditivos!$A$2:$A$200,$A23,aditivos!$D$2:$D$200,"*novo*")&gt;1)),"",IF(posicao_contratual!$Y23=4,IF(IFERROR(IF(ISNUMBER(INDEX(aditivos!$O$2:$O$200,MATCH($A23,aditivos!$A$2:$A$200,0))),MIN(INDEX(aditivos!$O$2:$O$200,MATCH($A23,aditivos!$A$2:$A$200,0)),posicao_contratual!$Y23),posicao_contratual!$Y23),posicao_contratual!$Y23)=4,itens_Remanesc!C23,IFERROR(ROUND(itens_Remanesc!C23*INDEX($L$2:$L$6,MIN(4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$6)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$6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OR(NOT(ISNUMBER(itens_Remanesc!C24)),AND(posicao_contratual!$Y24&gt;0,COUNTIFS(aditivos!$A$2:$A$200,$A24,aditivos!$D$2:$D$200,"*novo*")&gt;1)),"",IF(posicao_contratual!$Y24=1,IF(IFERROR(IF(ISNUMBER(INDEX(aditivos!$O$2:$O$200,MATCH($A24,aditivos!$A$2:$A$200,0))),MIN(INDEX(aditivos!$O$2:$O$200,MATCH($A24,aditivos!$A$2:$A$200,0)),posicao_contratual!$Y24),posicao_contratual!$Y24),posicao_contratual!$Y24)=1,itens_Remanesc!C24,IFERROR(ROUND(itens_Remanesc!C24*INDEX($L$2:$L$6,MIN(1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$3)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$3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E24" s="79" t="str">
        <f>IF(OR($A24="",posicao_contratual!$Y24=""),"",IF(posicao_contratual!$Y24&gt;2,"",IF(OR(NOT(ISNUMBER(itens_Remanesc!C24)),AND(posicao_contratual!$Y24&gt;0,COUNTIFS(aditivos!$A$2:$A$200,$A24,aditivos!$D$2:$D$200,"*novo*")&gt;1)),"",IF(posicao_contratual!$Y24=2,IF(IFERROR(IF(ISNUMBER(INDEX(aditivos!$O$2:$O$200,MATCH($A24,aditivos!$A$2:$A$200,0))),MIN(INDEX(aditivos!$O$2:$O$200,MATCH($A24,aditivos!$A$2:$A$200,0)),posicao_contratual!$Y24),posicao_contratual!$Y24),posicao_contratual!$Y24)=2,itens_Remanesc!C24,IFERROR(ROUND(itens_Remanesc!C24*INDEX($L$2:$L$6,MIN(2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$4)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$4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F24" s="79" t="str">
        <f>IF(OR($A24="",posicao_contratual!$Y24=""),"",IF(posicao_contratual!$Y24&gt;3,"",IF(OR(NOT(ISNUMBER(itens_Remanesc!C24)),AND(posicao_contratual!$Y24&gt;0,COUNTIFS(aditivos!$A$2:$A$200,$A24,aditivos!$D$2:$D$200,"*novo*")&gt;1)),"",IF(posicao_contratual!$Y24=3,IF(IFERROR(IF(ISNUMBER(INDEX(aditivos!$O$2:$O$200,MATCH($A24,aditivos!$A$2:$A$200,0))),MIN(INDEX(aditivos!$O$2:$O$200,MATCH($A24,aditivos!$A$2:$A$200,0)),posicao_contratual!$Y24),posicao_contratual!$Y24),posicao_contratual!$Y24)=3,itens_Remanesc!C24,IFERROR(ROUND(itens_Remanesc!C24*INDEX($L$2:$L$6,MIN(3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$5)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$5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G24" s="79" t="str">
        <f>IF(OR($A24="",posicao_contratual!$Y24=""),"",IF(posicao_contratual!$Y24&gt;4,"",IF(OR(NOT(ISNUMBER(itens_Remanesc!C24)),AND(posicao_contratual!$Y24&gt;0,COUNTIFS(aditivos!$A$2:$A$200,$A24,aditivos!$D$2:$D$200,"*novo*")&gt;1)),"",IF(posicao_contratual!$Y24=4,IF(IFERROR(IF(ISNUMBER(INDEX(aditivos!$O$2:$O$200,MATCH($A24,aditivos!$A$2:$A$200,0))),MIN(INDEX(aditivos!$O$2:$O$200,MATCH($A24,aditivos!$A$2:$A$200,0)),posicao_contratual!$Y24),posicao_contratual!$Y24),posicao_contratual!$Y24)=4,itens_Remanesc!C24,IFERROR(ROUND(itens_Remanesc!C24*INDEX($L$2:$L$6,MIN(4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$6)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$6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OR(NOT(ISNUMBER(itens_Remanesc!C25)),AND(posicao_contratual!$Y25&gt;0,COUNTIFS(aditivos!$A$2:$A$200,$A25,aditivos!$D$2:$D$200,"*novo*")&gt;1)),"",IF(posicao_contratual!$Y25=1,IF(IFERROR(IF(ISNUMBER(INDEX(aditivos!$O$2:$O$200,MATCH($A25,aditivos!$A$2:$A$200,0))),MIN(INDEX(aditivos!$O$2:$O$200,MATCH($A25,aditivos!$A$2:$A$200,0)),posicao_contratual!$Y25),posicao_contratual!$Y25),posicao_contratual!$Y25)=1,itens_Remanesc!C25,IFERROR(ROUND(itens_Remanesc!C25*INDEX($L$2:$L$6,MIN(1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$3)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$3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E25" s="79" t="str">
        <f>IF(OR($A25="",posicao_contratual!$Y25=""),"",IF(posicao_contratual!$Y25&gt;2,"",IF(OR(NOT(ISNUMBER(itens_Remanesc!C25)),AND(posicao_contratual!$Y25&gt;0,COUNTIFS(aditivos!$A$2:$A$200,$A25,aditivos!$D$2:$D$200,"*novo*")&gt;1)),"",IF(posicao_contratual!$Y25=2,IF(IFERROR(IF(ISNUMBER(INDEX(aditivos!$O$2:$O$200,MATCH($A25,aditivos!$A$2:$A$200,0))),MIN(INDEX(aditivos!$O$2:$O$200,MATCH($A25,aditivos!$A$2:$A$200,0)),posicao_contratual!$Y25),posicao_contratual!$Y25),posicao_contratual!$Y25)=2,itens_Remanesc!C25,IFERROR(ROUND(itens_Remanesc!C25*INDEX($L$2:$L$6,MIN(2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$4)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$4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F25" s="79" t="str">
        <f>IF(OR($A25="",posicao_contratual!$Y25=""),"",IF(posicao_contratual!$Y25&gt;3,"",IF(OR(NOT(ISNUMBER(itens_Remanesc!C25)),AND(posicao_contratual!$Y25&gt;0,COUNTIFS(aditivos!$A$2:$A$200,$A25,aditivos!$D$2:$D$200,"*novo*")&gt;1)),"",IF(posicao_contratual!$Y25=3,IF(IFERROR(IF(ISNUMBER(INDEX(aditivos!$O$2:$O$200,MATCH($A25,aditivos!$A$2:$A$200,0))),MIN(INDEX(aditivos!$O$2:$O$200,MATCH($A25,aditivos!$A$2:$A$200,0)),posicao_contratual!$Y25),posicao_contratual!$Y25),posicao_contratual!$Y25)=3,itens_Remanesc!C25,IFERROR(ROUND(itens_Remanesc!C25*INDEX($L$2:$L$6,MIN(3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$5)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$5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G25" s="79" t="str">
        <f>IF(OR($A25="",posicao_contratual!$Y25=""),"",IF(posicao_contratual!$Y25&gt;4,"",IF(OR(NOT(ISNUMBER(itens_Remanesc!C25)),AND(posicao_contratual!$Y25&gt;0,COUNTIFS(aditivos!$A$2:$A$200,$A25,aditivos!$D$2:$D$200,"*novo*")&gt;1)),"",IF(posicao_contratual!$Y25=4,IF(IFERROR(IF(ISNUMBER(INDEX(aditivos!$O$2:$O$200,MATCH($A25,aditivos!$A$2:$A$200,0))),MIN(INDEX(aditivos!$O$2:$O$200,MATCH($A25,aditivos!$A$2:$A$200,0)),posicao_contratual!$Y25),posicao_contratual!$Y25),posicao_contratual!$Y25)=4,itens_Remanesc!C25,IFERROR(ROUND(itens_Remanesc!C25*INDEX($L$2:$L$6,MIN(4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$6)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$6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OR(NOT(ISNUMBER(itens_Remanesc!C26)),AND(posicao_contratual!$Y26&gt;0,COUNTIFS(aditivos!$A$2:$A$200,$A26,aditivos!$D$2:$D$200,"*novo*")&gt;1)),"",IF(posicao_contratual!$Y26=1,IF(IFERROR(IF(ISNUMBER(INDEX(aditivos!$O$2:$O$200,MATCH($A26,aditivos!$A$2:$A$200,0))),MIN(INDEX(aditivos!$O$2:$O$200,MATCH($A26,aditivos!$A$2:$A$200,0)),posicao_contratual!$Y26),posicao_contratual!$Y26),posicao_contratual!$Y26)=1,itens_Remanesc!C26,IFERROR(ROUND(itens_Remanesc!C26*INDEX($L$2:$L$6,MIN(1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$3)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$3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E26" s="79" t="str">
        <f>IF(OR($A26="",posicao_contratual!$Y26=""),"",IF(posicao_contratual!$Y26&gt;2,"",IF(OR(NOT(ISNUMBER(itens_Remanesc!C26)),AND(posicao_contratual!$Y26&gt;0,COUNTIFS(aditivos!$A$2:$A$200,$A26,aditivos!$D$2:$D$200,"*novo*")&gt;1)),"",IF(posicao_contratual!$Y26=2,IF(IFERROR(IF(ISNUMBER(INDEX(aditivos!$O$2:$O$200,MATCH($A26,aditivos!$A$2:$A$200,0))),MIN(INDEX(aditivos!$O$2:$O$200,MATCH($A26,aditivos!$A$2:$A$200,0)),posicao_contratual!$Y26),posicao_contratual!$Y26),posicao_contratual!$Y26)=2,itens_Remanesc!C26,IFERROR(ROUND(itens_Remanesc!C26*INDEX($L$2:$L$6,MIN(2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$4)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$4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F26" s="79" t="str">
        <f>IF(OR($A26="",posicao_contratual!$Y26=""),"",IF(posicao_contratual!$Y26&gt;3,"",IF(OR(NOT(ISNUMBER(itens_Remanesc!C26)),AND(posicao_contratual!$Y26&gt;0,COUNTIFS(aditivos!$A$2:$A$200,$A26,aditivos!$D$2:$D$200,"*novo*")&gt;1)),"",IF(posicao_contratual!$Y26=3,IF(IFERROR(IF(ISNUMBER(INDEX(aditivos!$O$2:$O$200,MATCH($A26,aditivos!$A$2:$A$200,0))),MIN(INDEX(aditivos!$O$2:$O$200,MATCH($A26,aditivos!$A$2:$A$200,0)),posicao_contratual!$Y26),posicao_contratual!$Y26),posicao_contratual!$Y26)=3,itens_Remanesc!C26,IFERROR(ROUND(itens_Remanesc!C26*INDEX($L$2:$L$6,MIN(3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$5)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$5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G26" s="79" t="str">
        <f>IF(OR($A26="",posicao_contratual!$Y26=""),"",IF(posicao_contratual!$Y26&gt;4,"",IF(OR(NOT(ISNUMBER(itens_Remanesc!C26)),AND(posicao_contratual!$Y26&gt;0,COUNTIFS(aditivos!$A$2:$A$200,$A26,aditivos!$D$2:$D$200,"*novo*")&gt;1)),"",IF(posicao_contratual!$Y26=4,IF(IFERROR(IF(ISNUMBER(INDEX(aditivos!$O$2:$O$200,MATCH($A26,aditivos!$A$2:$A$200,0))),MIN(INDEX(aditivos!$O$2:$O$200,MATCH($A26,aditivos!$A$2:$A$200,0)),posicao_contratual!$Y26),posicao_contratual!$Y26),posicao_contratual!$Y26)=4,itens_Remanesc!C26,IFERROR(ROUND(itens_Remanesc!C26*INDEX($L$2:$L$6,MIN(4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$6)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$6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OR(NOT(ISNUMBER(itens_Remanesc!C27)),AND(posicao_contratual!$Y27&gt;0,COUNTIFS(aditivos!$A$2:$A$200,$A27,aditivos!$D$2:$D$200,"*novo*")&gt;1)),"",IF(posicao_contratual!$Y27=1,IF(IFERROR(IF(ISNUMBER(INDEX(aditivos!$O$2:$O$200,MATCH($A27,aditivos!$A$2:$A$200,0))),MIN(INDEX(aditivos!$O$2:$O$200,MATCH($A27,aditivos!$A$2:$A$200,0)),posicao_contratual!$Y27),posicao_contratual!$Y27),posicao_contratual!$Y27)=1,itens_Remanesc!C27,IFERROR(ROUND(itens_Remanesc!C27*INDEX($L$2:$L$6,MIN(1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$3)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$3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E27" s="79" t="str">
        <f>IF(OR($A27="",posicao_contratual!$Y27=""),"",IF(posicao_contratual!$Y27&gt;2,"",IF(OR(NOT(ISNUMBER(itens_Remanesc!C27)),AND(posicao_contratual!$Y27&gt;0,COUNTIFS(aditivos!$A$2:$A$200,$A27,aditivos!$D$2:$D$200,"*novo*")&gt;1)),"",IF(posicao_contratual!$Y27=2,IF(IFERROR(IF(ISNUMBER(INDEX(aditivos!$O$2:$O$200,MATCH($A27,aditivos!$A$2:$A$200,0))),MIN(INDEX(aditivos!$O$2:$O$200,MATCH($A27,aditivos!$A$2:$A$200,0)),posicao_contratual!$Y27),posicao_contratual!$Y27),posicao_contratual!$Y27)=2,itens_Remanesc!C27,IFERROR(ROUND(itens_Remanesc!C27*INDEX($L$2:$L$6,MIN(2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$4)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$4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F27" s="79" t="str">
        <f>IF(OR($A27="",posicao_contratual!$Y27=""),"",IF(posicao_contratual!$Y27&gt;3,"",IF(OR(NOT(ISNUMBER(itens_Remanesc!C27)),AND(posicao_contratual!$Y27&gt;0,COUNTIFS(aditivos!$A$2:$A$200,$A27,aditivos!$D$2:$D$200,"*novo*")&gt;1)),"",IF(posicao_contratual!$Y27=3,IF(IFERROR(IF(ISNUMBER(INDEX(aditivos!$O$2:$O$200,MATCH($A27,aditivos!$A$2:$A$200,0))),MIN(INDEX(aditivos!$O$2:$O$200,MATCH($A27,aditivos!$A$2:$A$200,0)),posicao_contratual!$Y27),posicao_contratual!$Y27),posicao_contratual!$Y27)=3,itens_Remanesc!C27,IFERROR(ROUND(itens_Remanesc!C27*INDEX($L$2:$L$6,MIN(3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$5)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$5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G27" s="79" t="str">
        <f>IF(OR($A27="",posicao_contratual!$Y27=""),"",IF(posicao_contratual!$Y27&gt;4,"",IF(OR(NOT(ISNUMBER(itens_Remanesc!C27)),AND(posicao_contratual!$Y27&gt;0,COUNTIFS(aditivos!$A$2:$A$200,$A27,aditivos!$D$2:$D$200,"*novo*")&gt;1)),"",IF(posicao_contratual!$Y27=4,IF(IFERROR(IF(ISNUMBER(INDEX(aditivos!$O$2:$O$200,MATCH($A27,aditivos!$A$2:$A$200,0))),MIN(INDEX(aditivos!$O$2:$O$200,MATCH($A27,aditivos!$A$2:$A$200,0)),posicao_contratual!$Y27),posicao_contratual!$Y27),posicao_contratual!$Y27)=4,itens_Remanesc!C27,IFERROR(ROUND(itens_Remanesc!C27*INDEX($L$2:$L$6,MIN(4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$6)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$6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OR(NOT(ISNUMBER(itens_Remanesc!C28)),AND(posicao_contratual!$Y28&gt;0,COUNTIFS(aditivos!$A$2:$A$200,$A28,aditivos!$D$2:$D$200,"*novo*")&gt;1)),"",IF(posicao_contratual!$Y28=1,IF(IFERROR(IF(ISNUMBER(INDEX(aditivos!$O$2:$O$200,MATCH($A28,aditivos!$A$2:$A$200,0))),MIN(INDEX(aditivos!$O$2:$O$200,MATCH($A28,aditivos!$A$2:$A$200,0)),posicao_contratual!$Y28),posicao_contratual!$Y28),posicao_contratual!$Y28)=1,itens_Remanesc!C28,IFERROR(ROUND(itens_Remanesc!C28*INDEX($L$2:$L$6,MIN(1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$3)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$3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E28" s="79" t="str">
        <f>IF(OR($A28="",posicao_contratual!$Y28=""),"",IF(posicao_contratual!$Y28&gt;2,"",IF(OR(NOT(ISNUMBER(itens_Remanesc!C28)),AND(posicao_contratual!$Y28&gt;0,COUNTIFS(aditivos!$A$2:$A$200,$A28,aditivos!$D$2:$D$200,"*novo*")&gt;1)),"",IF(posicao_contratual!$Y28=2,IF(IFERROR(IF(ISNUMBER(INDEX(aditivos!$O$2:$O$200,MATCH($A28,aditivos!$A$2:$A$200,0))),MIN(INDEX(aditivos!$O$2:$O$200,MATCH($A28,aditivos!$A$2:$A$200,0)),posicao_contratual!$Y28),posicao_contratual!$Y28),posicao_contratual!$Y28)=2,itens_Remanesc!C28,IFERROR(ROUND(itens_Remanesc!C28*INDEX($L$2:$L$6,MIN(2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$4)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$4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F28" s="79" t="str">
        <f>IF(OR($A28="",posicao_contratual!$Y28=""),"",IF(posicao_contratual!$Y28&gt;3,"",IF(OR(NOT(ISNUMBER(itens_Remanesc!C28)),AND(posicao_contratual!$Y28&gt;0,COUNTIFS(aditivos!$A$2:$A$200,$A28,aditivos!$D$2:$D$200,"*novo*")&gt;1)),"",IF(posicao_contratual!$Y28=3,IF(IFERROR(IF(ISNUMBER(INDEX(aditivos!$O$2:$O$200,MATCH($A28,aditivos!$A$2:$A$200,0))),MIN(INDEX(aditivos!$O$2:$O$200,MATCH($A28,aditivos!$A$2:$A$200,0)),posicao_contratual!$Y28),posicao_contratual!$Y28),posicao_contratual!$Y28)=3,itens_Remanesc!C28,IFERROR(ROUND(itens_Remanesc!C28*INDEX($L$2:$L$6,MIN(3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$5)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$5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G28" s="79" t="str">
        <f>IF(OR($A28="",posicao_contratual!$Y28=""),"",IF(posicao_contratual!$Y28&gt;4,"",IF(OR(NOT(ISNUMBER(itens_Remanesc!C28)),AND(posicao_contratual!$Y28&gt;0,COUNTIFS(aditivos!$A$2:$A$200,$A28,aditivos!$D$2:$D$200,"*novo*")&gt;1)),"",IF(posicao_contratual!$Y28=4,IF(IFERROR(IF(ISNUMBER(INDEX(aditivos!$O$2:$O$200,MATCH($A28,aditivos!$A$2:$A$200,0))),MIN(INDEX(aditivos!$O$2:$O$200,MATCH($A28,aditivos!$A$2:$A$200,0)),posicao_contratual!$Y28),posicao_contratual!$Y28),posicao_contratual!$Y28)=4,itens_Remanesc!C28,IFERROR(ROUND(itens_Remanesc!C28*INDEX($L$2:$L$6,MIN(4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$6)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$6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OR(NOT(ISNUMBER(itens_Remanesc!C29)),AND(posicao_contratual!$Y29&gt;0,COUNTIFS(aditivos!$A$2:$A$200,$A29,aditivos!$D$2:$D$200,"*novo*")&gt;1)),"",IF(posicao_contratual!$Y29=1,IF(IFERROR(IF(ISNUMBER(INDEX(aditivos!$O$2:$O$200,MATCH($A29,aditivos!$A$2:$A$200,0))),MIN(INDEX(aditivos!$O$2:$O$200,MATCH($A29,aditivos!$A$2:$A$200,0)),posicao_contratual!$Y29),posicao_contratual!$Y29),posicao_contratual!$Y29)=1,itens_Remanesc!C29,IFERROR(ROUND(itens_Remanesc!C29*INDEX($L$2:$L$6,MIN(1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$3)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$3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E29" s="79" t="str">
        <f>IF(OR($A29="",posicao_contratual!$Y29=""),"",IF(posicao_contratual!$Y29&gt;2,"",IF(OR(NOT(ISNUMBER(itens_Remanesc!C29)),AND(posicao_contratual!$Y29&gt;0,COUNTIFS(aditivos!$A$2:$A$200,$A29,aditivos!$D$2:$D$200,"*novo*")&gt;1)),"",IF(posicao_contratual!$Y29=2,IF(IFERROR(IF(ISNUMBER(INDEX(aditivos!$O$2:$O$200,MATCH($A29,aditivos!$A$2:$A$200,0))),MIN(INDEX(aditivos!$O$2:$O$200,MATCH($A29,aditivos!$A$2:$A$200,0)),posicao_contratual!$Y29),posicao_contratual!$Y29),posicao_contratual!$Y29)=2,itens_Remanesc!C29,IFERROR(ROUND(itens_Remanesc!C29*INDEX($L$2:$L$6,MIN(2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$4)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$4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F29" s="79" t="str">
        <f>IF(OR($A29="",posicao_contratual!$Y29=""),"",IF(posicao_contratual!$Y29&gt;3,"",IF(OR(NOT(ISNUMBER(itens_Remanesc!C29)),AND(posicao_contratual!$Y29&gt;0,COUNTIFS(aditivos!$A$2:$A$200,$A29,aditivos!$D$2:$D$200,"*novo*")&gt;1)),"",IF(posicao_contratual!$Y29=3,IF(IFERROR(IF(ISNUMBER(INDEX(aditivos!$O$2:$O$200,MATCH($A29,aditivos!$A$2:$A$200,0))),MIN(INDEX(aditivos!$O$2:$O$200,MATCH($A29,aditivos!$A$2:$A$200,0)),posicao_contratual!$Y29),posicao_contratual!$Y29),posicao_contratual!$Y29)=3,itens_Remanesc!C29,IFERROR(ROUND(itens_Remanesc!C29*INDEX($L$2:$L$6,MIN(3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$5)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$5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G29" s="79" t="str">
        <f>IF(OR($A29="",posicao_contratual!$Y29=""),"",IF(posicao_contratual!$Y29&gt;4,"",IF(OR(NOT(ISNUMBER(itens_Remanesc!C29)),AND(posicao_contratual!$Y29&gt;0,COUNTIFS(aditivos!$A$2:$A$200,$A29,aditivos!$D$2:$D$200,"*novo*")&gt;1)),"",IF(posicao_contratual!$Y29=4,IF(IFERROR(IF(ISNUMBER(INDEX(aditivos!$O$2:$O$200,MATCH($A29,aditivos!$A$2:$A$200,0))),MIN(INDEX(aditivos!$O$2:$O$200,MATCH($A29,aditivos!$A$2:$A$200,0)),posicao_contratual!$Y29),posicao_contratual!$Y29),posicao_contratual!$Y29)=4,itens_Remanesc!C29,IFERROR(ROUND(itens_Remanesc!C29*INDEX($L$2:$L$6,MIN(4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$6)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$6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OR(NOT(ISNUMBER(itens_Remanesc!C30)),AND(posicao_contratual!$Y30&gt;0,COUNTIFS(aditivos!$A$2:$A$200,$A30,aditivos!$D$2:$D$200,"*novo*")&gt;1)),"",IF(posicao_contratual!$Y30=1,IF(IFERROR(IF(ISNUMBER(INDEX(aditivos!$O$2:$O$200,MATCH($A30,aditivos!$A$2:$A$200,0))),MIN(INDEX(aditivos!$O$2:$O$200,MATCH($A30,aditivos!$A$2:$A$200,0)),posicao_contratual!$Y30),posicao_contratual!$Y30),posicao_contratual!$Y30)=1,itens_Remanesc!C30,IFERROR(ROUND(itens_Remanesc!C30*INDEX($L$2:$L$6,MIN(1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$3)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$3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E30" s="79" t="str">
        <f>IF(OR($A30="",posicao_contratual!$Y30=""),"",IF(posicao_contratual!$Y30&gt;2,"",IF(OR(NOT(ISNUMBER(itens_Remanesc!C30)),AND(posicao_contratual!$Y30&gt;0,COUNTIFS(aditivos!$A$2:$A$200,$A30,aditivos!$D$2:$D$200,"*novo*")&gt;1)),"",IF(posicao_contratual!$Y30=2,IF(IFERROR(IF(ISNUMBER(INDEX(aditivos!$O$2:$O$200,MATCH($A30,aditivos!$A$2:$A$200,0))),MIN(INDEX(aditivos!$O$2:$O$200,MATCH($A30,aditivos!$A$2:$A$200,0)),posicao_contratual!$Y30),posicao_contratual!$Y30),posicao_contratual!$Y30)=2,itens_Remanesc!C30,IFERROR(ROUND(itens_Remanesc!C30*INDEX($L$2:$L$6,MIN(2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$4)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$4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F30" s="79" t="str">
        <f>IF(OR($A30="",posicao_contratual!$Y30=""),"",IF(posicao_contratual!$Y30&gt;3,"",IF(OR(NOT(ISNUMBER(itens_Remanesc!C30)),AND(posicao_contratual!$Y30&gt;0,COUNTIFS(aditivos!$A$2:$A$200,$A30,aditivos!$D$2:$D$200,"*novo*")&gt;1)),"",IF(posicao_contratual!$Y30=3,IF(IFERROR(IF(ISNUMBER(INDEX(aditivos!$O$2:$O$200,MATCH($A30,aditivos!$A$2:$A$200,0))),MIN(INDEX(aditivos!$O$2:$O$200,MATCH($A30,aditivos!$A$2:$A$200,0)),posicao_contratual!$Y30),posicao_contratual!$Y30),posicao_contratual!$Y30)=3,itens_Remanesc!C30,IFERROR(ROUND(itens_Remanesc!C30*INDEX($L$2:$L$6,MIN(3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$5)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$5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G30" s="79" t="str">
        <f>IF(OR($A30="",posicao_contratual!$Y30=""),"",IF(posicao_contratual!$Y30&gt;4,"",IF(OR(NOT(ISNUMBER(itens_Remanesc!C30)),AND(posicao_contratual!$Y30&gt;0,COUNTIFS(aditivos!$A$2:$A$200,$A30,aditivos!$D$2:$D$200,"*novo*")&gt;1)),"",IF(posicao_contratual!$Y30=4,IF(IFERROR(IF(ISNUMBER(INDEX(aditivos!$O$2:$O$200,MATCH($A30,aditivos!$A$2:$A$200,0))),MIN(INDEX(aditivos!$O$2:$O$200,MATCH($A30,aditivos!$A$2:$A$200,0)),posicao_contratual!$Y30),posicao_contratual!$Y30),posicao_contratual!$Y30)=4,itens_Remanesc!C30,IFERROR(ROUND(itens_Remanesc!C30*INDEX($L$2:$L$6,MIN(4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$6)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$6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OR(NOT(ISNUMBER(itens_Remanesc!C31)),AND(posicao_contratual!$Y31&gt;0,COUNTIFS(aditivos!$A$2:$A$200,$A31,aditivos!$D$2:$D$200,"*novo*")&gt;1)),"",IF(posicao_contratual!$Y31=1,IF(IFERROR(IF(ISNUMBER(INDEX(aditivos!$O$2:$O$200,MATCH($A31,aditivos!$A$2:$A$200,0))),MIN(INDEX(aditivos!$O$2:$O$200,MATCH($A31,aditivos!$A$2:$A$200,0)),posicao_contratual!$Y31),posicao_contratual!$Y31),posicao_contratual!$Y31)=1,itens_Remanesc!C31,IFERROR(ROUND(itens_Remanesc!C31*INDEX($L$2:$L$6,MIN(1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$3)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$3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E31" s="79" t="str">
        <f>IF(OR($A31="",posicao_contratual!$Y31=""),"",IF(posicao_contratual!$Y31&gt;2,"",IF(OR(NOT(ISNUMBER(itens_Remanesc!C31)),AND(posicao_contratual!$Y31&gt;0,COUNTIFS(aditivos!$A$2:$A$200,$A31,aditivos!$D$2:$D$200,"*novo*")&gt;1)),"",IF(posicao_contratual!$Y31=2,IF(IFERROR(IF(ISNUMBER(INDEX(aditivos!$O$2:$O$200,MATCH($A31,aditivos!$A$2:$A$200,0))),MIN(INDEX(aditivos!$O$2:$O$200,MATCH($A31,aditivos!$A$2:$A$200,0)),posicao_contratual!$Y31),posicao_contratual!$Y31),posicao_contratual!$Y31)=2,itens_Remanesc!C31,IFERROR(ROUND(itens_Remanesc!C31*INDEX($L$2:$L$6,MIN(2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$4)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$4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F31" s="79" t="str">
        <f>IF(OR($A31="",posicao_contratual!$Y31=""),"",IF(posicao_contratual!$Y31&gt;3,"",IF(OR(NOT(ISNUMBER(itens_Remanesc!C31)),AND(posicao_contratual!$Y31&gt;0,COUNTIFS(aditivos!$A$2:$A$200,$A31,aditivos!$D$2:$D$200,"*novo*")&gt;1)),"",IF(posicao_contratual!$Y31=3,IF(IFERROR(IF(ISNUMBER(INDEX(aditivos!$O$2:$O$200,MATCH($A31,aditivos!$A$2:$A$200,0))),MIN(INDEX(aditivos!$O$2:$O$200,MATCH($A31,aditivos!$A$2:$A$200,0)),posicao_contratual!$Y31),posicao_contratual!$Y31),posicao_contratual!$Y31)=3,itens_Remanesc!C31,IFERROR(ROUND(itens_Remanesc!C31*INDEX($L$2:$L$6,MIN(3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$5)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$5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G31" s="79" t="str">
        <f>IF(OR($A31="",posicao_contratual!$Y31=""),"",IF(posicao_contratual!$Y31&gt;4,"",IF(OR(NOT(ISNUMBER(itens_Remanesc!C31)),AND(posicao_contratual!$Y31&gt;0,COUNTIFS(aditivos!$A$2:$A$200,$A31,aditivos!$D$2:$D$200,"*novo*")&gt;1)),"",IF(posicao_contratual!$Y31=4,IF(IFERROR(IF(ISNUMBER(INDEX(aditivos!$O$2:$O$200,MATCH($A31,aditivos!$A$2:$A$200,0))),MIN(INDEX(aditivos!$O$2:$O$200,MATCH($A31,aditivos!$A$2:$A$200,0)),posicao_contratual!$Y31),posicao_contratual!$Y31),posicao_contratual!$Y31)=4,itens_Remanesc!C31,IFERROR(ROUND(itens_Remanesc!C31*INDEX($L$2:$L$6,MIN(4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$6)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$6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OR(NOT(ISNUMBER(itens_Remanesc!C32)),AND(posicao_contratual!$Y32&gt;0,COUNTIFS(aditivos!$A$2:$A$200,$A32,aditivos!$D$2:$D$200,"*novo*")&gt;1)),"",IF(posicao_contratual!$Y32=1,IF(IFERROR(IF(ISNUMBER(INDEX(aditivos!$O$2:$O$200,MATCH($A32,aditivos!$A$2:$A$200,0))),MIN(INDEX(aditivos!$O$2:$O$200,MATCH($A32,aditivos!$A$2:$A$200,0)),posicao_contratual!$Y32),posicao_contratual!$Y32),posicao_contratual!$Y32)=1,itens_Remanesc!C32,IFERROR(ROUND(itens_Remanesc!C32*INDEX($L$2:$L$6,MIN(1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$3)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$3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E32" s="79" t="str">
        <f>IF(OR($A32="",posicao_contratual!$Y32=""),"",IF(posicao_contratual!$Y32&gt;2,"",IF(OR(NOT(ISNUMBER(itens_Remanesc!C32)),AND(posicao_contratual!$Y32&gt;0,COUNTIFS(aditivos!$A$2:$A$200,$A32,aditivos!$D$2:$D$200,"*novo*")&gt;1)),"",IF(posicao_contratual!$Y32=2,IF(IFERROR(IF(ISNUMBER(INDEX(aditivos!$O$2:$O$200,MATCH($A32,aditivos!$A$2:$A$200,0))),MIN(INDEX(aditivos!$O$2:$O$200,MATCH($A32,aditivos!$A$2:$A$200,0)),posicao_contratual!$Y32),posicao_contratual!$Y32),posicao_contratual!$Y32)=2,itens_Remanesc!C32,IFERROR(ROUND(itens_Remanesc!C32*INDEX($L$2:$L$6,MIN(2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$4)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$4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F32" s="79" t="str">
        <f>IF(OR($A32="",posicao_contratual!$Y32=""),"",IF(posicao_contratual!$Y32&gt;3,"",IF(OR(NOT(ISNUMBER(itens_Remanesc!C32)),AND(posicao_contratual!$Y32&gt;0,COUNTIFS(aditivos!$A$2:$A$200,$A32,aditivos!$D$2:$D$200,"*novo*")&gt;1)),"",IF(posicao_contratual!$Y32=3,IF(IFERROR(IF(ISNUMBER(INDEX(aditivos!$O$2:$O$200,MATCH($A32,aditivos!$A$2:$A$200,0))),MIN(INDEX(aditivos!$O$2:$O$200,MATCH($A32,aditivos!$A$2:$A$200,0)),posicao_contratual!$Y32),posicao_contratual!$Y32),posicao_contratual!$Y32)=3,itens_Remanesc!C32,IFERROR(ROUND(itens_Remanesc!C32*INDEX($L$2:$L$6,MIN(3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$5)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$5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G32" s="79" t="str">
        <f>IF(OR($A32="",posicao_contratual!$Y32=""),"",IF(posicao_contratual!$Y32&gt;4,"",IF(OR(NOT(ISNUMBER(itens_Remanesc!C32)),AND(posicao_contratual!$Y32&gt;0,COUNTIFS(aditivos!$A$2:$A$200,$A32,aditivos!$D$2:$D$200,"*novo*")&gt;1)),"",IF(posicao_contratual!$Y32=4,IF(IFERROR(IF(ISNUMBER(INDEX(aditivos!$O$2:$O$200,MATCH($A32,aditivos!$A$2:$A$200,0))),MIN(INDEX(aditivos!$O$2:$O$200,MATCH($A32,aditivos!$A$2:$A$200,0)),posicao_contratual!$Y32),posicao_contratual!$Y32),posicao_contratual!$Y32)=4,itens_Remanesc!C32,IFERROR(ROUND(itens_Remanesc!C32*INDEX($L$2:$L$6,MIN(4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$6)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$6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OR(NOT(ISNUMBER(itens_Remanesc!C33)),AND(posicao_contratual!$Y33&gt;0,COUNTIFS(aditivos!$A$2:$A$200,$A33,aditivos!$D$2:$D$200,"*novo*")&gt;1)),"",IF(posicao_contratual!$Y33=1,IF(IFERROR(IF(ISNUMBER(INDEX(aditivos!$O$2:$O$200,MATCH($A33,aditivos!$A$2:$A$200,0))),MIN(INDEX(aditivos!$O$2:$O$200,MATCH($A33,aditivos!$A$2:$A$200,0)),posicao_contratual!$Y33),posicao_contratual!$Y33),posicao_contratual!$Y33)=1,itens_Remanesc!C33,IFERROR(ROUND(itens_Remanesc!C33*INDEX($L$2:$L$6,MIN(1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$3)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$3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E33" s="79" t="str">
        <f>IF(OR($A33="",posicao_contratual!$Y33=""),"",IF(posicao_contratual!$Y33&gt;2,"",IF(OR(NOT(ISNUMBER(itens_Remanesc!C33)),AND(posicao_contratual!$Y33&gt;0,COUNTIFS(aditivos!$A$2:$A$200,$A33,aditivos!$D$2:$D$200,"*novo*")&gt;1)),"",IF(posicao_contratual!$Y33=2,IF(IFERROR(IF(ISNUMBER(INDEX(aditivos!$O$2:$O$200,MATCH($A33,aditivos!$A$2:$A$200,0))),MIN(INDEX(aditivos!$O$2:$O$200,MATCH($A33,aditivos!$A$2:$A$200,0)),posicao_contratual!$Y33),posicao_contratual!$Y33),posicao_contratual!$Y33)=2,itens_Remanesc!C33,IFERROR(ROUND(itens_Remanesc!C33*INDEX($L$2:$L$6,MIN(2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$4)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$4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F33" s="79" t="str">
        <f>IF(OR($A33="",posicao_contratual!$Y33=""),"",IF(posicao_contratual!$Y33&gt;3,"",IF(OR(NOT(ISNUMBER(itens_Remanesc!C33)),AND(posicao_contratual!$Y33&gt;0,COUNTIFS(aditivos!$A$2:$A$200,$A33,aditivos!$D$2:$D$200,"*novo*")&gt;1)),"",IF(posicao_contratual!$Y33=3,IF(IFERROR(IF(ISNUMBER(INDEX(aditivos!$O$2:$O$200,MATCH($A33,aditivos!$A$2:$A$200,0))),MIN(INDEX(aditivos!$O$2:$O$200,MATCH($A33,aditivos!$A$2:$A$200,0)),posicao_contratual!$Y33),posicao_contratual!$Y33),posicao_contratual!$Y33)=3,itens_Remanesc!C33,IFERROR(ROUND(itens_Remanesc!C33*INDEX($L$2:$L$6,MIN(3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$5)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$5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G33" s="79" t="str">
        <f>IF(OR($A33="",posicao_contratual!$Y33=""),"",IF(posicao_contratual!$Y33&gt;4,"",IF(OR(NOT(ISNUMBER(itens_Remanesc!C33)),AND(posicao_contratual!$Y33&gt;0,COUNTIFS(aditivos!$A$2:$A$200,$A33,aditivos!$D$2:$D$200,"*novo*")&gt;1)),"",IF(posicao_contratual!$Y33=4,IF(IFERROR(IF(ISNUMBER(INDEX(aditivos!$O$2:$O$200,MATCH($A33,aditivos!$A$2:$A$200,0))),MIN(INDEX(aditivos!$O$2:$O$200,MATCH($A33,aditivos!$A$2:$A$200,0)),posicao_contratual!$Y33),posicao_contratual!$Y33),posicao_contratual!$Y33)=4,itens_Remanesc!C33,IFERROR(ROUND(itens_Remanesc!C33*INDEX($L$2:$L$6,MIN(4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$6)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$6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OR(NOT(ISNUMBER(itens_Remanesc!C34)),AND(posicao_contratual!$Y34&gt;0,COUNTIFS(aditivos!$A$2:$A$200,$A34,aditivos!$D$2:$D$200,"*novo*")&gt;1)),"",IF(posicao_contratual!$Y34=1,IF(IFERROR(IF(ISNUMBER(INDEX(aditivos!$O$2:$O$200,MATCH($A34,aditivos!$A$2:$A$200,0))),MIN(INDEX(aditivos!$O$2:$O$200,MATCH($A34,aditivos!$A$2:$A$200,0)),posicao_contratual!$Y34),posicao_contratual!$Y34),posicao_contratual!$Y34)=1,itens_Remanesc!C34,IFERROR(ROUND(itens_Remanesc!C34*INDEX($L$2:$L$6,MIN(1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$3)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$3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E34" s="79" t="str">
        <f>IF(OR($A34="",posicao_contratual!$Y34=""),"",IF(posicao_contratual!$Y34&gt;2,"",IF(OR(NOT(ISNUMBER(itens_Remanesc!C34)),AND(posicao_contratual!$Y34&gt;0,COUNTIFS(aditivos!$A$2:$A$200,$A34,aditivos!$D$2:$D$200,"*novo*")&gt;1)),"",IF(posicao_contratual!$Y34=2,IF(IFERROR(IF(ISNUMBER(INDEX(aditivos!$O$2:$O$200,MATCH($A34,aditivos!$A$2:$A$200,0))),MIN(INDEX(aditivos!$O$2:$O$200,MATCH($A34,aditivos!$A$2:$A$200,0)),posicao_contratual!$Y34),posicao_contratual!$Y34),posicao_contratual!$Y34)=2,itens_Remanesc!C34,IFERROR(ROUND(itens_Remanesc!C34*INDEX($L$2:$L$6,MIN(2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$4)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$4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F34" s="79" t="str">
        <f>IF(OR($A34="",posicao_contratual!$Y34=""),"",IF(posicao_contratual!$Y34&gt;3,"",IF(OR(NOT(ISNUMBER(itens_Remanesc!C34)),AND(posicao_contratual!$Y34&gt;0,COUNTIFS(aditivos!$A$2:$A$200,$A34,aditivos!$D$2:$D$200,"*novo*")&gt;1)),"",IF(posicao_contratual!$Y34=3,IF(IFERROR(IF(ISNUMBER(INDEX(aditivos!$O$2:$O$200,MATCH($A34,aditivos!$A$2:$A$200,0))),MIN(INDEX(aditivos!$O$2:$O$200,MATCH($A34,aditivos!$A$2:$A$200,0)),posicao_contratual!$Y34),posicao_contratual!$Y34),posicao_contratual!$Y34)=3,itens_Remanesc!C34,IFERROR(ROUND(itens_Remanesc!C34*INDEX($L$2:$L$6,MIN(3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$5)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$5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G34" s="79" t="str">
        <f>IF(OR($A34="",posicao_contratual!$Y34=""),"",IF(posicao_contratual!$Y34&gt;4,"",IF(OR(NOT(ISNUMBER(itens_Remanesc!C34)),AND(posicao_contratual!$Y34&gt;0,COUNTIFS(aditivos!$A$2:$A$200,$A34,aditivos!$D$2:$D$200,"*novo*")&gt;1)),"",IF(posicao_contratual!$Y34=4,IF(IFERROR(IF(ISNUMBER(INDEX(aditivos!$O$2:$O$200,MATCH($A34,aditivos!$A$2:$A$200,0))),MIN(INDEX(aditivos!$O$2:$O$200,MATCH($A34,aditivos!$A$2:$A$200,0)),posicao_contratual!$Y34),posicao_contratual!$Y34),posicao_contratual!$Y34)=4,itens_Remanesc!C34,IFERROR(ROUND(itens_Remanesc!C34*INDEX($L$2:$L$6,MIN(4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$6)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$6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OR(NOT(ISNUMBER(itens_Remanesc!C35)),AND(posicao_contratual!$Y35&gt;0,COUNTIFS(aditivos!$A$2:$A$200,$A35,aditivos!$D$2:$D$200,"*novo*")&gt;1)),"",IF(posicao_contratual!$Y35=1,IF(IFERROR(IF(ISNUMBER(INDEX(aditivos!$O$2:$O$200,MATCH($A35,aditivos!$A$2:$A$200,0))),MIN(INDEX(aditivos!$O$2:$O$200,MATCH($A35,aditivos!$A$2:$A$200,0)),posicao_contratual!$Y35),posicao_contratual!$Y35),posicao_contratual!$Y35)=1,itens_Remanesc!C35,IFERROR(ROUND(itens_Remanesc!C35*INDEX($L$2:$L$6,MIN(1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$3)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$3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E35" s="79" t="str">
        <f>IF(OR($A35="",posicao_contratual!$Y35=""),"",IF(posicao_contratual!$Y35&gt;2,"",IF(OR(NOT(ISNUMBER(itens_Remanesc!C35)),AND(posicao_contratual!$Y35&gt;0,COUNTIFS(aditivos!$A$2:$A$200,$A35,aditivos!$D$2:$D$200,"*novo*")&gt;1)),"",IF(posicao_contratual!$Y35=2,IF(IFERROR(IF(ISNUMBER(INDEX(aditivos!$O$2:$O$200,MATCH($A35,aditivos!$A$2:$A$200,0))),MIN(INDEX(aditivos!$O$2:$O$200,MATCH($A35,aditivos!$A$2:$A$200,0)),posicao_contratual!$Y35),posicao_contratual!$Y35),posicao_contratual!$Y35)=2,itens_Remanesc!C35,IFERROR(ROUND(itens_Remanesc!C35*INDEX($L$2:$L$6,MIN(2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$4)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$4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F35" s="79" t="str">
        <f>IF(OR($A35="",posicao_contratual!$Y35=""),"",IF(posicao_contratual!$Y35&gt;3,"",IF(OR(NOT(ISNUMBER(itens_Remanesc!C35)),AND(posicao_contratual!$Y35&gt;0,COUNTIFS(aditivos!$A$2:$A$200,$A35,aditivos!$D$2:$D$200,"*novo*")&gt;1)),"",IF(posicao_contratual!$Y35=3,IF(IFERROR(IF(ISNUMBER(INDEX(aditivos!$O$2:$O$200,MATCH($A35,aditivos!$A$2:$A$200,0))),MIN(INDEX(aditivos!$O$2:$O$200,MATCH($A35,aditivos!$A$2:$A$200,0)),posicao_contratual!$Y35),posicao_contratual!$Y35),posicao_contratual!$Y35)=3,itens_Remanesc!C35,IFERROR(ROUND(itens_Remanesc!C35*INDEX($L$2:$L$6,MIN(3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$5)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$5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G35" s="79" t="str">
        <f>IF(OR($A35="",posicao_contratual!$Y35=""),"",IF(posicao_contratual!$Y35&gt;4,"",IF(OR(NOT(ISNUMBER(itens_Remanesc!C35)),AND(posicao_contratual!$Y35&gt;0,COUNTIFS(aditivos!$A$2:$A$200,$A35,aditivos!$D$2:$D$200,"*novo*")&gt;1)),"",IF(posicao_contratual!$Y35=4,IF(IFERROR(IF(ISNUMBER(INDEX(aditivos!$O$2:$O$200,MATCH($A35,aditivos!$A$2:$A$200,0))),MIN(INDEX(aditivos!$O$2:$O$200,MATCH($A35,aditivos!$A$2:$A$200,0)),posicao_contratual!$Y35),posicao_contratual!$Y35),posicao_contratual!$Y35)=4,itens_Remanesc!C35,IFERROR(ROUND(itens_Remanesc!C35*INDEX($L$2:$L$6,MIN(4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$6)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$6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OR(NOT(ISNUMBER(itens_Remanesc!C36)),AND(posicao_contratual!$Y36&gt;0,COUNTIFS(aditivos!$A$2:$A$200,$A36,aditivos!$D$2:$D$200,"*novo*")&gt;1)),"",IF(posicao_contratual!$Y36=1,IF(IFERROR(IF(ISNUMBER(INDEX(aditivos!$O$2:$O$200,MATCH($A36,aditivos!$A$2:$A$200,0))),MIN(INDEX(aditivos!$O$2:$O$200,MATCH($A36,aditivos!$A$2:$A$200,0)),posicao_contratual!$Y36),posicao_contratual!$Y36),posicao_contratual!$Y36)=1,itens_Remanesc!C36,IFERROR(ROUND(itens_Remanesc!C36*INDEX($L$2:$L$6,MIN(1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$3)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$3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E36" s="79" t="str">
        <f>IF(OR($A36="",posicao_contratual!$Y36=""),"",IF(posicao_contratual!$Y36&gt;2,"",IF(OR(NOT(ISNUMBER(itens_Remanesc!C36)),AND(posicao_contratual!$Y36&gt;0,COUNTIFS(aditivos!$A$2:$A$200,$A36,aditivos!$D$2:$D$200,"*novo*")&gt;1)),"",IF(posicao_contratual!$Y36=2,IF(IFERROR(IF(ISNUMBER(INDEX(aditivos!$O$2:$O$200,MATCH($A36,aditivos!$A$2:$A$200,0))),MIN(INDEX(aditivos!$O$2:$O$200,MATCH($A36,aditivos!$A$2:$A$200,0)),posicao_contratual!$Y36),posicao_contratual!$Y36),posicao_contratual!$Y36)=2,itens_Remanesc!C36,IFERROR(ROUND(itens_Remanesc!C36*INDEX($L$2:$L$6,MIN(2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$4)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$4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F36" s="79" t="str">
        <f>IF(OR($A36="",posicao_contratual!$Y36=""),"",IF(posicao_contratual!$Y36&gt;3,"",IF(OR(NOT(ISNUMBER(itens_Remanesc!C36)),AND(posicao_contratual!$Y36&gt;0,COUNTIFS(aditivos!$A$2:$A$200,$A36,aditivos!$D$2:$D$200,"*novo*")&gt;1)),"",IF(posicao_contratual!$Y36=3,IF(IFERROR(IF(ISNUMBER(INDEX(aditivos!$O$2:$O$200,MATCH($A36,aditivos!$A$2:$A$200,0))),MIN(INDEX(aditivos!$O$2:$O$200,MATCH($A36,aditivos!$A$2:$A$200,0)),posicao_contratual!$Y36),posicao_contratual!$Y36),posicao_contratual!$Y36)=3,itens_Remanesc!C36,IFERROR(ROUND(itens_Remanesc!C36*INDEX($L$2:$L$6,MIN(3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$5)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$5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G36" s="79" t="str">
        <f>IF(OR($A36="",posicao_contratual!$Y36=""),"",IF(posicao_contratual!$Y36&gt;4,"",IF(OR(NOT(ISNUMBER(itens_Remanesc!C36)),AND(posicao_contratual!$Y36&gt;0,COUNTIFS(aditivos!$A$2:$A$200,$A36,aditivos!$D$2:$D$200,"*novo*")&gt;1)),"",IF(posicao_contratual!$Y36=4,IF(IFERROR(IF(ISNUMBER(INDEX(aditivos!$O$2:$O$200,MATCH($A36,aditivos!$A$2:$A$200,0))),MIN(INDEX(aditivos!$O$2:$O$200,MATCH($A36,aditivos!$A$2:$A$200,0)),posicao_contratual!$Y36),posicao_contratual!$Y36),posicao_contratual!$Y36)=4,itens_Remanesc!C36,IFERROR(ROUND(itens_Remanesc!C36*INDEX($L$2:$L$6,MIN(4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$6)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$6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OR(NOT(ISNUMBER(itens_Remanesc!C37)),AND(posicao_contratual!$Y37&gt;0,COUNTIFS(aditivos!$A$2:$A$200,$A37,aditivos!$D$2:$D$200,"*novo*")&gt;1)),"",IF(posicao_contratual!$Y37=1,IF(IFERROR(IF(ISNUMBER(INDEX(aditivos!$O$2:$O$200,MATCH($A37,aditivos!$A$2:$A$200,0))),MIN(INDEX(aditivos!$O$2:$O$200,MATCH($A37,aditivos!$A$2:$A$200,0)),posicao_contratual!$Y37),posicao_contratual!$Y37),posicao_contratual!$Y37)=1,itens_Remanesc!C37,IFERROR(ROUND(itens_Remanesc!C37*INDEX($L$2:$L$6,MIN(1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$3)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$3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E37" s="79" t="str">
        <f>IF(OR($A37="",posicao_contratual!$Y37=""),"",IF(posicao_contratual!$Y37&gt;2,"",IF(OR(NOT(ISNUMBER(itens_Remanesc!C37)),AND(posicao_contratual!$Y37&gt;0,COUNTIFS(aditivos!$A$2:$A$200,$A37,aditivos!$D$2:$D$200,"*novo*")&gt;1)),"",IF(posicao_contratual!$Y37=2,IF(IFERROR(IF(ISNUMBER(INDEX(aditivos!$O$2:$O$200,MATCH($A37,aditivos!$A$2:$A$200,0))),MIN(INDEX(aditivos!$O$2:$O$200,MATCH($A37,aditivos!$A$2:$A$200,0)),posicao_contratual!$Y37),posicao_contratual!$Y37),posicao_contratual!$Y37)=2,itens_Remanesc!C37,IFERROR(ROUND(itens_Remanesc!C37*INDEX($L$2:$L$6,MIN(2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$4)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$4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F37" s="79" t="str">
        <f>IF(OR($A37="",posicao_contratual!$Y37=""),"",IF(posicao_contratual!$Y37&gt;3,"",IF(OR(NOT(ISNUMBER(itens_Remanesc!C37)),AND(posicao_contratual!$Y37&gt;0,COUNTIFS(aditivos!$A$2:$A$200,$A37,aditivos!$D$2:$D$200,"*novo*")&gt;1)),"",IF(posicao_contratual!$Y37=3,IF(IFERROR(IF(ISNUMBER(INDEX(aditivos!$O$2:$O$200,MATCH($A37,aditivos!$A$2:$A$200,0))),MIN(INDEX(aditivos!$O$2:$O$200,MATCH($A37,aditivos!$A$2:$A$200,0)),posicao_contratual!$Y37),posicao_contratual!$Y37),posicao_contratual!$Y37)=3,itens_Remanesc!C37,IFERROR(ROUND(itens_Remanesc!C37*INDEX($L$2:$L$6,MIN(3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$5)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$5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G37" s="79" t="str">
        <f>IF(OR($A37="",posicao_contratual!$Y37=""),"",IF(posicao_contratual!$Y37&gt;4,"",IF(OR(NOT(ISNUMBER(itens_Remanesc!C37)),AND(posicao_contratual!$Y37&gt;0,COUNTIFS(aditivos!$A$2:$A$200,$A37,aditivos!$D$2:$D$200,"*novo*")&gt;1)),"",IF(posicao_contratual!$Y37=4,IF(IFERROR(IF(ISNUMBER(INDEX(aditivos!$O$2:$O$200,MATCH($A37,aditivos!$A$2:$A$200,0))),MIN(INDEX(aditivos!$O$2:$O$200,MATCH($A37,aditivos!$A$2:$A$200,0)),posicao_contratual!$Y37),posicao_contratual!$Y37),posicao_contratual!$Y37)=4,itens_Remanesc!C37,IFERROR(ROUND(itens_Remanesc!C37*INDEX($L$2:$L$6,MIN(4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$6)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$6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OR(NOT(ISNUMBER(itens_Remanesc!C38)),AND(posicao_contratual!$Y38&gt;0,COUNTIFS(aditivos!$A$2:$A$200,$A38,aditivos!$D$2:$D$200,"*novo*")&gt;1)),"",IF(posicao_contratual!$Y38=1,IF(IFERROR(IF(ISNUMBER(INDEX(aditivos!$O$2:$O$200,MATCH($A38,aditivos!$A$2:$A$200,0))),MIN(INDEX(aditivos!$O$2:$O$200,MATCH($A38,aditivos!$A$2:$A$200,0)),posicao_contratual!$Y38),posicao_contratual!$Y38),posicao_contratual!$Y38)=1,itens_Remanesc!C38,IFERROR(ROUND(itens_Remanesc!C38*INDEX($L$2:$L$6,MIN(1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$3)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$3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E38" s="79" t="str">
        <f>IF(OR($A38="",posicao_contratual!$Y38=""),"",IF(posicao_contratual!$Y38&gt;2,"",IF(OR(NOT(ISNUMBER(itens_Remanesc!C38)),AND(posicao_contratual!$Y38&gt;0,COUNTIFS(aditivos!$A$2:$A$200,$A38,aditivos!$D$2:$D$200,"*novo*")&gt;1)),"",IF(posicao_contratual!$Y38=2,IF(IFERROR(IF(ISNUMBER(INDEX(aditivos!$O$2:$O$200,MATCH($A38,aditivos!$A$2:$A$200,0))),MIN(INDEX(aditivos!$O$2:$O$200,MATCH($A38,aditivos!$A$2:$A$200,0)),posicao_contratual!$Y38),posicao_contratual!$Y38),posicao_contratual!$Y38)=2,itens_Remanesc!C38,IFERROR(ROUND(itens_Remanesc!C38*INDEX($L$2:$L$6,MIN(2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$4)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$4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F38" s="79" t="str">
        <f>IF(OR($A38="",posicao_contratual!$Y38=""),"",IF(posicao_contratual!$Y38&gt;3,"",IF(OR(NOT(ISNUMBER(itens_Remanesc!C38)),AND(posicao_contratual!$Y38&gt;0,COUNTIFS(aditivos!$A$2:$A$200,$A38,aditivos!$D$2:$D$200,"*novo*")&gt;1)),"",IF(posicao_contratual!$Y38=3,IF(IFERROR(IF(ISNUMBER(INDEX(aditivos!$O$2:$O$200,MATCH($A38,aditivos!$A$2:$A$200,0))),MIN(INDEX(aditivos!$O$2:$O$200,MATCH($A38,aditivos!$A$2:$A$200,0)),posicao_contratual!$Y38),posicao_contratual!$Y38),posicao_contratual!$Y38)=3,itens_Remanesc!C38,IFERROR(ROUND(itens_Remanesc!C38*INDEX($L$2:$L$6,MIN(3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$5)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$5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G38" s="79" t="str">
        <f>IF(OR($A38="",posicao_contratual!$Y38=""),"",IF(posicao_contratual!$Y38&gt;4,"",IF(OR(NOT(ISNUMBER(itens_Remanesc!C38)),AND(posicao_contratual!$Y38&gt;0,COUNTIFS(aditivos!$A$2:$A$200,$A38,aditivos!$D$2:$D$200,"*novo*")&gt;1)),"",IF(posicao_contratual!$Y38=4,IF(IFERROR(IF(ISNUMBER(INDEX(aditivos!$O$2:$O$200,MATCH($A38,aditivos!$A$2:$A$200,0))),MIN(INDEX(aditivos!$O$2:$O$200,MATCH($A38,aditivos!$A$2:$A$200,0)),posicao_contratual!$Y38),posicao_contratual!$Y38),posicao_contratual!$Y38)=4,itens_Remanesc!C38,IFERROR(ROUND(itens_Remanesc!C38*INDEX($L$2:$L$6,MIN(4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$6)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$6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OR(NOT(ISNUMBER(itens_Remanesc!C39)),AND(posicao_contratual!$Y39&gt;0,COUNTIFS(aditivos!$A$2:$A$200,$A39,aditivos!$D$2:$D$200,"*novo*")&gt;1)),"",IF(posicao_contratual!$Y39=1,IF(IFERROR(IF(ISNUMBER(INDEX(aditivos!$O$2:$O$200,MATCH($A39,aditivos!$A$2:$A$200,0))),MIN(INDEX(aditivos!$O$2:$O$200,MATCH($A39,aditivos!$A$2:$A$200,0)),posicao_contratual!$Y39),posicao_contratual!$Y39),posicao_contratual!$Y39)=1,itens_Remanesc!C39,IFERROR(ROUND(itens_Remanesc!C39*INDEX($L$2:$L$6,MIN(1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$3)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$3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E39" s="79" t="str">
        <f>IF(OR($A39="",posicao_contratual!$Y39=""),"",IF(posicao_contratual!$Y39&gt;2,"",IF(OR(NOT(ISNUMBER(itens_Remanesc!C39)),AND(posicao_contratual!$Y39&gt;0,COUNTIFS(aditivos!$A$2:$A$200,$A39,aditivos!$D$2:$D$200,"*novo*")&gt;1)),"",IF(posicao_contratual!$Y39=2,IF(IFERROR(IF(ISNUMBER(INDEX(aditivos!$O$2:$O$200,MATCH($A39,aditivos!$A$2:$A$200,0))),MIN(INDEX(aditivos!$O$2:$O$200,MATCH($A39,aditivos!$A$2:$A$200,0)),posicao_contratual!$Y39),posicao_contratual!$Y39),posicao_contratual!$Y39)=2,itens_Remanesc!C39,IFERROR(ROUND(itens_Remanesc!C39*INDEX($L$2:$L$6,MIN(2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$4)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$4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F39" s="79" t="str">
        <f>IF(OR($A39="",posicao_contratual!$Y39=""),"",IF(posicao_contratual!$Y39&gt;3,"",IF(OR(NOT(ISNUMBER(itens_Remanesc!C39)),AND(posicao_contratual!$Y39&gt;0,COUNTIFS(aditivos!$A$2:$A$200,$A39,aditivos!$D$2:$D$200,"*novo*")&gt;1)),"",IF(posicao_contratual!$Y39=3,IF(IFERROR(IF(ISNUMBER(INDEX(aditivos!$O$2:$O$200,MATCH($A39,aditivos!$A$2:$A$200,0))),MIN(INDEX(aditivos!$O$2:$O$200,MATCH($A39,aditivos!$A$2:$A$200,0)),posicao_contratual!$Y39),posicao_contratual!$Y39),posicao_contratual!$Y39)=3,itens_Remanesc!C39,IFERROR(ROUND(itens_Remanesc!C39*INDEX($L$2:$L$6,MIN(3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$5)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$5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G39" s="79" t="str">
        <f>IF(OR($A39="",posicao_contratual!$Y39=""),"",IF(posicao_contratual!$Y39&gt;4,"",IF(OR(NOT(ISNUMBER(itens_Remanesc!C39)),AND(posicao_contratual!$Y39&gt;0,COUNTIFS(aditivos!$A$2:$A$200,$A39,aditivos!$D$2:$D$200,"*novo*")&gt;1)),"",IF(posicao_contratual!$Y39=4,IF(IFERROR(IF(ISNUMBER(INDEX(aditivos!$O$2:$O$200,MATCH($A39,aditivos!$A$2:$A$200,0))),MIN(INDEX(aditivos!$O$2:$O$200,MATCH($A39,aditivos!$A$2:$A$200,0)),posicao_contratual!$Y39),posicao_contratual!$Y39),posicao_contratual!$Y39)=4,itens_Remanesc!C39,IFERROR(ROUND(itens_Remanesc!C39*INDEX($L$2:$L$6,MIN(4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$6)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$6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OR(NOT(ISNUMBER(itens_Remanesc!C40)),AND(posicao_contratual!$Y40&gt;0,COUNTIFS(aditivos!$A$2:$A$200,$A40,aditivos!$D$2:$D$200,"*novo*")&gt;1)),"",IF(posicao_contratual!$Y40=1,IF(IFERROR(IF(ISNUMBER(INDEX(aditivos!$O$2:$O$200,MATCH($A40,aditivos!$A$2:$A$200,0))),MIN(INDEX(aditivos!$O$2:$O$200,MATCH($A40,aditivos!$A$2:$A$200,0)),posicao_contratual!$Y40),posicao_contratual!$Y40),posicao_contratual!$Y40)=1,itens_Remanesc!C40,IFERROR(ROUND(itens_Remanesc!C40*INDEX($L$2:$L$6,MIN(1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$3)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$3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E40" s="79" t="str">
        <f>IF(OR($A40="",posicao_contratual!$Y40=""),"",IF(posicao_contratual!$Y40&gt;2,"",IF(OR(NOT(ISNUMBER(itens_Remanesc!C40)),AND(posicao_contratual!$Y40&gt;0,COUNTIFS(aditivos!$A$2:$A$200,$A40,aditivos!$D$2:$D$200,"*novo*")&gt;1)),"",IF(posicao_contratual!$Y40=2,IF(IFERROR(IF(ISNUMBER(INDEX(aditivos!$O$2:$O$200,MATCH($A40,aditivos!$A$2:$A$200,0))),MIN(INDEX(aditivos!$O$2:$O$200,MATCH($A40,aditivos!$A$2:$A$200,0)),posicao_contratual!$Y40),posicao_contratual!$Y40),posicao_contratual!$Y40)=2,itens_Remanesc!C40,IFERROR(ROUND(itens_Remanesc!C40*INDEX($L$2:$L$6,MIN(2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$4)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$4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F40" s="79" t="str">
        <f>IF(OR($A40="",posicao_contratual!$Y40=""),"",IF(posicao_contratual!$Y40&gt;3,"",IF(OR(NOT(ISNUMBER(itens_Remanesc!C40)),AND(posicao_contratual!$Y40&gt;0,COUNTIFS(aditivos!$A$2:$A$200,$A40,aditivos!$D$2:$D$200,"*novo*")&gt;1)),"",IF(posicao_contratual!$Y40=3,IF(IFERROR(IF(ISNUMBER(INDEX(aditivos!$O$2:$O$200,MATCH($A40,aditivos!$A$2:$A$200,0))),MIN(INDEX(aditivos!$O$2:$O$200,MATCH($A40,aditivos!$A$2:$A$200,0)),posicao_contratual!$Y40),posicao_contratual!$Y40),posicao_contratual!$Y40)=3,itens_Remanesc!C40,IFERROR(ROUND(itens_Remanesc!C40*INDEX($L$2:$L$6,MIN(3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$5)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$5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G40" s="79" t="str">
        <f>IF(OR($A40="",posicao_contratual!$Y40=""),"",IF(posicao_contratual!$Y40&gt;4,"",IF(OR(NOT(ISNUMBER(itens_Remanesc!C40)),AND(posicao_contratual!$Y40&gt;0,COUNTIFS(aditivos!$A$2:$A$200,$A40,aditivos!$D$2:$D$200,"*novo*")&gt;1)),"",IF(posicao_contratual!$Y40=4,IF(IFERROR(IF(ISNUMBER(INDEX(aditivos!$O$2:$O$200,MATCH($A40,aditivos!$A$2:$A$200,0))),MIN(INDEX(aditivos!$O$2:$O$200,MATCH($A40,aditivos!$A$2:$A$200,0)),posicao_contratual!$Y40),posicao_contratual!$Y40),posicao_contratual!$Y40)=4,itens_Remanesc!C40,IFERROR(ROUND(itens_Remanesc!C40*INDEX($L$2:$L$6,MIN(4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$6)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$6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OR(NOT(ISNUMBER(itens_Remanesc!C41)),AND(posicao_contratual!$Y41&gt;0,COUNTIFS(aditivos!$A$2:$A$200,$A41,aditivos!$D$2:$D$200,"*novo*")&gt;1)),"",IF(posicao_contratual!$Y41=1,IF(IFERROR(IF(ISNUMBER(INDEX(aditivos!$O$2:$O$200,MATCH($A41,aditivos!$A$2:$A$200,0))),MIN(INDEX(aditivos!$O$2:$O$200,MATCH($A41,aditivos!$A$2:$A$200,0)),posicao_contratual!$Y41),posicao_contratual!$Y41),posicao_contratual!$Y41)=1,itens_Remanesc!C41,IFERROR(ROUND(itens_Remanesc!C41*INDEX($L$2:$L$6,MIN(1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$3)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$3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E41" s="79" t="str">
        <f>IF(OR($A41="",posicao_contratual!$Y41=""),"",IF(posicao_contratual!$Y41&gt;2,"",IF(OR(NOT(ISNUMBER(itens_Remanesc!C41)),AND(posicao_contratual!$Y41&gt;0,COUNTIFS(aditivos!$A$2:$A$200,$A41,aditivos!$D$2:$D$200,"*novo*")&gt;1)),"",IF(posicao_contratual!$Y41=2,IF(IFERROR(IF(ISNUMBER(INDEX(aditivos!$O$2:$O$200,MATCH($A41,aditivos!$A$2:$A$200,0))),MIN(INDEX(aditivos!$O$2:$O$200,MATCH($A41,aditivos!$A$2:$A$200,0)),posicao_contratual!$Y41),posicao_contratual!$Y41),posicao_contratual!$Y41)=2,itens_Remanesc!C41,IFERROR(ROUND(itens_Remanesc!C41*INDEX($L$2:$L$6,MIN(2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$4)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$4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F41" s="79" t="str">
        <f>IF(OR($A41="",posicao_contratual!$Y41=""),"",IF(posicao_contratual!$Y41&gt;3,"",IF(OR(NOT(ISNUMBER(itens_Remanesc!C41)),AND(posicao_contratual!$Y41&gt;0,COUNTIFS(aditivos!$A$2:$A$200,$A41,aditivos!$D$2:$D$200,"*novo*")&gt;1)),"",IF(posicao_contratual!$Y41=3,IF(IFERROR(IF(ISNUMBER(INDEX(aditivos!$O$2:$O$200,MATCH($A41,aditivos!$A$2:$A$200,0))),MIN(INDEX(aditivos!$O$2:$O$200,MATCH($A41,aditivos!$A$2:$A$200,0)),posicao_contratual!$Y41),posicao_contratual!$Y41),posicao_contratual!$Y41)=3,itens_Remanesc!C41,IFERROR(ROUND(itens_Remanesc!C41*INDEX($L$2:$L$6,MIN(3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$5)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$5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G41" s="79" t="str">
        <f>IF(OR($A41="",posicao_contratual!$Y41=""),"",IF(posicao_contratual!$Y41&gt;4,"",IF(OR(NOT(ISNUMBER(itens_Remanesc!C41)),AND(posicao_contratual!$Y41&gt;0,COUNTIFS(aditivos!$A$2:$A$200,$A41,aditivos!$D$2:$D$200,"*novo*")&gt;1)),"",IF(posicao_contratual!$Y41=4,IF(IFERROR(IF(ISNUMBER(INDEX(aditivos!$O$2:$O$200,MATCH($A41,aditivos!$A$2:$A$200,0))),MIN(INDEX(aditivos!$O$2:$O$200,MATCH($A41,aditivos!$A$2:$A$200,0)),posicao_contratual!$Y41),posicao_contratual!$Y41),posicao_contratual!$Y41)=4,itens_Remanesc!C41,IFERROR(ROUND(itens_Remanesc!C41*INDEX($L$2:$L$6,MIN(4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$6)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$6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OR(NOT(ISNUMBER(itens_Remanesc!C42)),AND(posicao_contratual!$Y42&gt;0,COUNTIFS(aditivos!$A$2:$A$200,$A42,aditivos!$D$2:$D$200,"*novo*")&gt;1)),"",IF(posicao_contratual!$Y42=1,IF(IFERROR(IF(ISNUMBER(INDEX(aditivos!$O$2:$O$200,MATCH($A42,aditivos!$A$2:$A$200,0))),MIN(INDEX(aditivos!$O$2:$O$200,MATCH($A42,aditivos!$A$2:$A$200,0)),posicao_contratual!$Y42),posicao_contratual!$Y42),posicao_contratual!$Y42)=1,itens_Remanesc!C42,IFERROR(ROUND(itens_Remanesc!C42*INDEX($L$2:$L$6,MIN(1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$3)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$3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E42" s="79" t="str">
        <f>IF(OR($A42="",posicao_contratual!$Y42=""),"",IF(posicao_contratual!$Y42&gt;2,"",IF(OR(NOT(ISNUMBER(itens_Remanesc!C42)),AND(posicao_contratual!$Y42&gt;0,COUNTIFS(aditivos!$A$2:$A$200,$A42,aditivos!$D$2:$D$200,"*novo*")&gt;1)),"",IF(posicao_contratual!$Y42=2,IF(IFERROR(IF(ISNUMBER(INDEX(aditivos!$O$2:$O$200,MATCH($A42,aditivos!$A$2:$A$200,0))),MIN(INDEX(aditivos!$O$2:$O$200,MATCH($A42,aditivos!$A$2:$A$200,0)),posicao_contratual!$Y42),posicao_contratual!$Y42),posicao_contratual!$Y42)=2,itens_Remanesc!C42,IFERROR(ROUND(itens_Remanesc!C42*INDEX($L$2:$L$6,MIN(2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$4)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$4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F42" s="79" t="str">
        <f>IF(OR($A42="",posicao_contratual!$Y42=""),"",IF(posicao_contratual!$Y42&gt;3,"",IF(OR(NOT(ISNUMBER(itens_Remanesc!C42)),AND(posicao_contratual!$Y42&gt;0,COUNTIFS(aditivos!$A$2:$A$200,$A42,aditivos!$D$2:$D$200,"*novo*")&gt;1)),"",IF(posicao_contratual!$Y42=3,IF(IFERROR(IF(ISNUMBER(INDEX(aditivos!$O$2:$O$200,MATCH($A42,aditivos!$A$2:$A$200,0))),MIN(INDEX(aditivos!$O$2:$O$200,MATCH($A42,aditivos!$A$2:$A$200,0)),posicao_contratual!$Y42),posicao_contratual!$Y42),posicao_contratual!$Y42)=3,itens_Remanesc!C42,IFERROR(ROUND(itens_Remanesc!C42*INDEX($L$2:$L$6,MIN(3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$5)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$5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G42" s="79" t="str">
        <f>IF(OR($A42="",posicao_contratual!$Y42=""),"",IF(posicao_contratual!$Y42&gt;4,"",IF(OR(NOT(ISNUMBER(itens_Remanesc!C42)),AND(posicao_contratual!$Y42&gt;0,COUNTIFS(aditivos!$A$2:$A$200,$A42,aditivos!$D$2:$D$200,"*novo*")&gt;1)),"",IF(posicao_contratual!$Y42=4,IF(IFERROR(IF(ISNUMBER(INDEX(aditivos!$O$2:$O$200,MATCH($A42,aditivos!$A$2:$A$200,0))),MIN(INDEX(aditivos!$O$2:$O$200,MATCH($A42,aditivos!$A$2:$A$200,0)),posicao_contratual!$Y42),posicao_contratual!$Y42),posicao_contratual!$Y42)=4,itens_Remanesc!C42,IFERROR(ROUND(itens_Remanesc!C42*INDEX($L$2:$L$6,MIN(4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$6)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$6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OR(NOT(ISNUMBER(itens_Remanesc!C43)),AND(posicao_contratual!$Y43&gt;0,COUNTIFS(aditivos!$A$2:$A$200,$A43,aditivos!$D$2:$D$200,"*novo*")&gt;1)),"",IF(posicao_contratual!$Y43=1,IF(IFERROR(IF(ISNUMBER(INDEX(aditivos!$O$2:$O$200,MATCH($A43,aditivos!$A$2:$A$200,0))),MIN(INDEX(aditivos!$O$2:$O$200,MATCH($A43,aditivos!$A$2:$A$200,0)),posicao_contratual!$Y43),posicao_contratual!$Y43),posicao_contratual!$Y43)=1,itens_Remanesc!C43,IFERROR(ROUND(itens_Remanesc!C43*INDEX($L$2:$L$6,MIN(1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$3)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$3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E43" s="79" t="str">
        <f>IF(OR($A43="",posicao_contratual!$Y43=""),"",IF(posicao_contratual!$Y43&gt;2,"",IF(OR(NOT(ISNUMBER(itens_Remanesc!C43)),AND(posicao_contratual!$Y43&gt;0,COUNTIFS(aditivos!$A$2:$A$200,$A43,aditivos!$D$2:$D$200,"*novo*")&gt;1)),"",IF(posicao_contratual!$Y43=2,IF(IFERROR(IF(ISNUMBER(INDEX(aditivos!$O$2:$O$200,MATCH($A43,aditivos!$A$2:$A$200,0))),MIN(INDEX(aditivos!$O$2:$O$200,MATCH($A43,aditivos!$A$2:$A$200,0)),posicao_contratual!$Y43),posicao_contratual!$Y43),posicao_contratual!$Y43)=2,itens_Remanesc!C43,IFERROR(ROUND(itens_Remanesc!C43*INDEX($L$2:$L$6,MIN(2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$4)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$4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F43" s="79" t="str">
        <f>IF(OR($A43="",posicao_contratual!$Y43=""),"",IF(posicao_contratual!$Y43&gt;3,"",IF(OR(NOT(ISNUMBER(itens_Remanesc!C43)),AND(posicao_contratual!$Y43&gt;0,COUNTIFS(aditivos!$A$2:$A$200,$A43,aditivos!$D$2:$D$200,"*novo*")&gt;1)),"",IF(posicao_contratual!$Y43=3,IF(IFERROR(IF(ISNUMBER(INDEX(aditivos!$O$2:$O$200,MATCH($A43,aditivos!$A$2:$A$200,0))),MIN(INDEX(aditivos!$O$2:$O$200,MATCH($A43,aditivos!$A$2:$A$200,0)),posicao_contratual!$Y43),posicao_contratual!$Y43),posicao_contratual!$Y43)=3,itens_Remanesc!C43,IFERROR(ROUND(itens_Remanesc!C43*INDEX($L$2:$L$6,MIN(3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$5)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$5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G43" s="79" t="str">
        <f>IF(OR($A43="",posicao_contratual!$Y43=""),"",IF(posicao_contratual!$Y43&gt;4,"",IF(OR(NOT(ISNUMBER(itens_Remanesc!C43)),AND(posicao_contratual!$Y43&gt;0,COUNTIFS(aditivos!$A$2:$A$200,$A43,aditivos!$D$2:$D$200,"*novo*")&gt;1)),"",IF(posicao_contratual!$Y43=4,IF(IFERROR(IF(ISNUMBER(INDEX(aditivos!$O$2:$O$200,MATCH($A43,aditivos!$A$2:$A$200,0))),MIN(INDEX(aditivos!$O$2:$O$200,MATCH($A43,aditivos!$A$2:$A$200,0)),posicao_contratual!$Y43),posicao_contratual!$Y43),posicao_contratual!$Y43)=4,itens_Remanesc!C43,IFERROR(ROUND(itens_Remanesc!C43*INDEX($L$2:$L$6,MIN(4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$6)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$6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OR(NOT(ISNUMBER(itens_Remanesc!C44)),AND(posicao_contratual!$Y44&gt;0,COUNTIFS(aditivos!$A$2:$A$200,$A44,aditivos!$D$2:$D$200,"*novo*")&gt;1)),"",IF(posicao_contratual!$Y44=1,IF(IFERROR(IF(ISNUMBER(INDEX(aditivos!$O$2:$O$200,MATCH($A44,aditivos!$A$2:$A$200,0))),MIN(INDEX(aditivos!$O$2:$O$200,MATCH($A44,aditivos!$A$2:$A$200,0)),posicao_contratual!$Y44),posicao_contratual!$Y44),posicao_contratual!$Y44)=1,itens_Remanesc!C44,IFERROR(ROUND(itens_Remanesc!C44*INDEX($L$2:$L$6,MIN(1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$3)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$3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E44" s="79" t="str">
        <f>IF(OR($A44="",posicao_contratual!$Y44=""),"",IF(posicao_contratual!$Y44&gt;2,"",IF(OR(NOT(ISNUMBER(itens_Remanesc!C44)),AND(posicao_contratual!$Y44&gt;0,COUNTIFS(aditivos!$A$2:$A$200,$A44,aditivos!$D$2:$D$200,"*novo*")&gt;1)),"",IF(posicao_contratual!$Y44=2,IF(IFERROR(IF(ISNUMBER(INDEX(aditivos!$O$2:$O$200,MATCH($A44,aditivos!$A$2:$A$200,0))),MIN(INDEX(aditivos!$O$2:$O$200,MATCH($A44,aditivos!$A$2:$A$200,0)),posicao_contratual!$Y44),posicao_contratual!$Y44),posicao_contratual!$Y44)=2,itens_Remanesc!C44,IFERROR(ROUND(itens_Remanesc!C44*INDEX($L$2:$L$6,MIN(2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$4)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$4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F44" s="79" t="str">
        <f>IF(OR($A44="",posicao_contratual!$Y44=""),"",IF(posicao_contratual!$Y44&gt;3,"",IF(OR(NOT(ISNUMBER(itens_Remanesc!C44)),AND(posicao_contratual!$Y44&gt;0,COUNTIFS(aditivos!$A$2:$A$200,$A44,aditivos!$D$2:$D$200,"*novo*")&gt;1)),"",IF(posicao_contratual!$Y44=3,IF(IFERROR(IF(ISNUMBER(INDEX(aditivos!$O$2:$O$200,MATCH($A44,aditivos!$A$2:$A$200,0))),MIN(INDEX(aditivos!$O$2:$O$200,MATCH($A44,aditivos!$A$2:$A$200,0)),posicao_contratual!$Y44),posicao_contratual!$Y44),posicao_contratual!$Y44)=3,itens_Remanesc!C44,IFERROR(ROUND(itens_Remanesc!C44*INDEX($L$2:$L$6,MIN(3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$5)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$5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G44" s="79" t="str">
        <f>IF(OR($A44="",posicao_contratual!$Y44=""),"",IF(posicao_contratual!$Y44&gt;4,"",IF(OR(NOT(ISNUMBER(itens_Remanesc!C44)),AND(posicao_contratual!$Y44&gt;0,COUNTIFS(aditivos!$A$2:$A$200,$A44,aditivos!$D$2:$D$200,"*novo*")&gt;1)),"",IF(posicao_contratual!$Y44=4,IF(IFERROR(IF(ISNUMBER(INDEX(aditivos!$O$2:$O$200,MATCH($A44,aditivos!$A$2:$A$200,0))),MIN(INDEX(aditivos!$O$2:$O$200,MATCH($A44,aditivos!$A$2:$A$200,0)),posicao_contratual!$Y44),posicao_contratual!$Y44),posicao_contratual!$Y44)=4,itens_Remanesc!C44,IFERROR(ROUND(itens_Remanesc!C44*INDEX($L$2:$L$6,MIN(4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$6)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$6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OR(NOT(ISNUMBER(itens_Remanesc!C45)),AND(posicao_contratual!$Y45&gt;0,COUNTIFS(aditivos!$A$2:$A$200,$A45,aditivos!$D$2:$D$200,"*novo*")&gt;1)),"",IF(posicao_contratual!$Y45=1,IF(IFERROR(IF(ISNUMBER(INDEX(aditivos!$O$2:$O$200,MATCH($A45,aditivos!$A$2:$A$200,0))),MIN(INDEX(aditivos!$O$2:$O$200,MATCH($A45,aditivos!$A$2:$A$200,0)),posicao_contratual!$Y45),posicao_contratual!$Y45),posicao_contratual!$Y45)=1,itens_Remanesc!C45,IFERROR(ROUND(itens_Remanesc!C45*INDEX($L$2:$L$6,MIN(1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$3)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$3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E45" s="79" t="str">
        <f>IF(OR($A45="",posicao_contratual!$Y45=""),"",IF(posicao_contratual!$Y45&gt;2,"",IF(OR(NOT(ISNUMBER(itens_Remanesc!C45)),AND(posicao_contratual!$Y45&gt;0,COUNTIFS(aditivos!$A$2:$A$200,$A45,aditivos!$D$2:$D$200,"*novo*")&gt;1)),"",IF(posicao_contratual!$Y45=2,IF(IFERROR(IF(ISNUMBER(INDEX(aditivos!$O$2:$O$200,MATCH($A45,aditivos!$A$2:$A$200,0))),MIN(INDEX(aditivos!$O$2:$O$200,MATCH($A45,aditivos!$A$2:$A$200,0)),posicao_contratual!$Y45),posicao_contratual!$Y45),posicao_contratual!$Y45)=2,itens_Remanesc!C45,IFERROR(ROUND(itens_Remanesc!C45*INDEX($L$2:$L$6,MIN(2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$4)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$4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F45" s="79" t="str">
        <f>IF(OR($A45="",posicao_contratual!$Y45=""),"",IF(posicao_contratual!$Y45&gt;3,"",IF(OR(NOT(ISNUMBER(itens_Remanesc!C45)),AND(posicao_contratual!$Y45&gt;0,COUNTIFS(aditivos!$A$2:$A$200,$A45,aditivos!$D$2:$D$200,"*novo*")&gt;1)),"",IF(posicao_contratual!$Y45=3,IF(IFERROR(IF(ISNUMBER(INDEX(aditivos!$O$2:$O$200,MATCH($A45,aditivos!$A$2:$A$200,0))),MIN(INDEX(aditivos!$O$2:$O$200,MATCH($A45,aditivos!$A$2:$A$200,0)),posicao_contratual!$Y45),posicao_contratual!$Y45),posicao_contratual!$Y45)=3,itens_Remanesc!C45,IFERROR(ROUND(itens_Remanesc!C45*INDEX($L$2:$L$6,MIN(3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$5)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$5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G45" s="79" t="str">
        <f>IF(OR($A45="",posicao_contratual!$Y45=""),"",IF(posicao_contratual!$Y45&gt;4,"",IF(OR(NOT(ISNUMBER(itens_Remanesc!C45)),AND(posicao_contratual!$Y45&gt;0,COUNTIFS(aditivos!$A$2:$A$200,$A45,aditivos!$D$2:$D$200,"*novo*")&gt;1)),"",IF(posicao_contratual!$Y45=4,IF(IFERROR(IF(ISNUMBER(INDEX(aditivos!$O$2:$O$200,MATCH($A45,aditivos!$A$2:$A$200,0))),MIN(INDEX(aditivos!$O$2:$O$200,MATCH($A45,aditivos!$A$2:$A$200,0)),posicao_contratual!$Y45),posicao_contratual!$Y45),posicao_contratual!$Y45)=4,itens_Remanesc!C45,IFERROR(ROUND(itens_Remanesc!C45*INDEX($L$2:$L$6,MIN(4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$6)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$6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OR(NOT(ISNUMBER(itens_Remanesc!C46)),AND(posicao_contratual!$Y46&gt;0,COUNTIFS(aditivos!$A$2:$A$200,$A46,aditivos!$D$2:$D$200,"*novo*")&gt;1)),"",IF(posicao_contratual!$Y46=1,IF(IFERROR(IF(ISNUMBER(INDEX(aditivos!$O$2:$O$200,MATCH($A46,aditivos!$A$2:$A$200,0))),MIN(INDEX(aditivos!$O$2:$O$200,MATCH($A46,aditivos!$A$2:$A$200,0)),posicao_contratual!$Y46),posicao_contratual!$Y46),posicao_contratual!$Y46)=1,itens_Remanesc!C46,IFERROR(ROUND(itens_Remanesc!C46*INDEX($L$2:$L$6,MIN(1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$3)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$3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E46" s="79" t="str">
        <f>IF(OR($A46="",posicao_contratual!$Y46=""),"",IF(posicao_contratual!$Y46&gt;2,"",IF(OR(NOT(ISNUMBER(itens_Remanesc!C46)),AND(posicao_contratual!$Y46&gt;0,COUNTIFS(aditivos!$A$2:$A$200,$A46,aditivos!$D$2:$D$200,"*novo*")&gt;1)),"",IF(posicao_contratual!$Y46=2,IF(IFERROR(IF(ISNUMBER(INDEX(aditivos!$O$2:$O$200,MATCH($A46,aditivos!$A$2:$A$200,0))),MIN(INDEX(aditivos!$O$2:$O$200,MATCH($A46,aditivos!$A$2:$A$200,0)),posicao_contratual!$Y46),posicao_contratual!$Y46),posicao_contratual!$Y46)=2,itens_Remanesc!C46,IFERROR(ROUND(itens_Remanesc!C46*INDEX($L$2:$L$6,MIN(2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$4)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$4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F46" s="79" t="str">
        <f>IF(OR($A46="",posicao_contratual!$Y46=""),"",IF(posicao_contratual!$Y46&gt;3,"",IF(OR(NOT(ISNUMBER(itens_Remanesc!C46)),AND(posicao_contratual!$Y46&gt;0,COUNTIFS(aditivos!$A$2:$A$200,$A46,aditivos!$D$2:$D$200,"*novo*")&gt;1)),"",IF(posicao_contratual!$Y46=3,IF(IFERROR(IF(ISNUMBER(INDEX(aditivos!$O$2:$O$200,MATCH($A46,aditivos!$A$2:$A$200,0))),MIN(INDEX(aditivos!$O$2:$O$200,MATCH($A46,aditivos!$A$2:$A$200,0)),posicao_contratual!$Y46),posicao_contratual!$Y46),posicao_contratual!$Y46)=3,itens_Remanesc!C46,IFERROR(ROUND(itens_Remanesc!C46*INDEX($L$2:$L$6,MIN(3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$5)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$5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G46" s="79" t="str">
        <f>IF(OR($A46="",posicao_contratual!$Y46=""),"",IF(posicao_contratual!$Y46&gt;4,"",IF(OR(NOT(ISNUMBER(itens_Remanesc!C46)),AND(posicao_contratual!$Y46&gt;0,COUNTIFS(aditivos!$A$2:$A$200,$A46,aditivos!$D$2:$D$200,"*novo*")&gt;1)),"",IF(posicao_contratual!$Y46=4,IF(IFERROR(IF(ISNUMBER(INDEX(aditivos!$O$2:$O$200,MATCH($A46,aditivos!$A$2:$A$200,0))),MIN(INDEX(aditivos!$O$2:$O$200,MATCH($A46,aditivos!$A$2:$A$200,0)),posicao_contratual!$Y46),posicao_contratual!$Y46),posicao_contratual!$Y46)=4,itens_Remanesc!C46,IFERROR(ROUND(itens_Remanesc!C46*INDEX($L$2:$L$6,MIN(4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$6)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$6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OR(NOT(ISNUMBER(itens_Remanesc!C47)),AND(posicao_contratual!$Y47&gt;0,COUNTIFS(aditivos!$A$2:$A$200,$A47,aditivos!$D$2:$D$200,"*novo*")&gt;1)),"",IF(posicao_contratual!$Y47=1,IF(IFERROR(IF(ISNUMBER(INDEX(aditivos!$O$2:$O$200,MATCH($A47,aditivos!$A$2:$A$200,0))),MIN(INDEX(aditivos!$O$2:$O$200,MATCH($A47,aditivos!$A$2:$A$200,0)),posicao_contratual!$Y47),posicao_contratual!$Y47),posicao_contratual!$Y47)=1,itens_Remanesc!C47,IFERROR(ROUND(itens_Remanesc!C47*INDEX($L$2:$L$6,MIN(1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$3)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$3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E47" s="79" t="str">
        <f>IF(OR($A47="",posicao_contratual!$Y47=""),"",IF(posicao_contratual!$Y47&gt;2,"",IF(OR(NOT(ISNUMBER(itens_Remanesc!C47)),AND(posicao_contratual!$Y47&gt;0,COUNTIFS(aditivos!$A$2:$A$200,$A47,aditivos!$D$2:$D$200,"*novo*")&gt;1)),"",IF(posicao_contratual!$Y47=2,IF(IFERROR(IF(ISNUMBER(INDEX(aditivos!$O$2:$O$200,MATCH($A47,aditivos!$A$2:$A$200,0))),MIN(INDEX(aditivos!$O$2:$O$200,MATCH($A47,aditivos!$A$2:$A$200,0)),posicao_contratual!$Y47),posicao_contratual!$Y47),posicao_contratual!$Y47)=2,itens_Remanesc!C47,IFERROR(ROUND(itens_Remanesc!C47*INDEX($L$2:$L$6,MIN(2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$4)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$4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F47" s="79" t="str">
        <f>IF(OR($A47="",posicao_contratual!$Y47=""),"",IF(posicao_contratual!$Y47&gt;3,"",IF(OR(NOT(ISNUMBER(itens_Remanesc!C47)),AND(posicao_contratual!$Y47&gt;0,COUNTIFS(aditivos!$A$2:$A$200,$A47,aditivos!$D$2:$D$200,"*novo*")&gt;1)),"",IF(posicao_contratual!$Y47=3,IF(IFERROR(IF(ISNUMBER(INDEX(aditivos!$O$2:$O$200,MATCH($A47,aditivos!$A$2:$A$200,0))),MIN(INDEX(aditivos!$O$2:$O$200,MATCH($A47,aditivos!$A$2:$A$200,0)),posicao_contratual!$Y47),posicao_contratual!$Y47),posicao_contratual!$Y47)=3,itens_Remanesc!C47,IFERROR(ROUND(itens_Remanesc!C47*INDEX($L$2:$L$6,MIN(3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$5)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$5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G47" s="79" t="str">
        <f>IF(OR($A47="",posicao_contratual!$Y47=""),"",IF(posicao_contratual!$Y47&gt;4,"",IF(OR(NOT(ISNUMBER(itens_Remanesc!C47)),AND(posicao_contratual!$Y47&gt;0,COUNTIFS(aditivos!$A$2:$A$200,$A47,aditivos!$D$2:$D$200,"*novo*")&gt;1)),"",IF(posicao_contratual!$Y47=4,IF(IFERROR(IF(ISNUMBER(INDEX(aditivos!$O$2:$O$200,MATCH($A47,aditivos!$A$2:$A$200,0))),MIN(INDEX(aditivos!$O$2:$O$200,MATCH($A47,aditivos!$A$2:$A$200,0)),posicao_contratual!$Y47),posicao_contratual!$Y47),posicao_contratual!$Y47)=4,itens_Remanesc!C47,IFERROR(ROUND(itens_Remanesc!C47*INDEX($L$2:$L$6,MIN(4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$6)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$6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OR(NOT(ISNUMBER(itens_Remanesc!C48)),AND(posicao_contratual!$Y48&gt;0,COUNTIFS(aditivos!$A$2:$A$200,$A48,aditivos!$D$2:$D$200,"*novo*")&gt;1)),"",IF(posicao_contratual!$Y48=1,IF(IFERROR(IF(ISNUMBER(INDEX(aditivos!$O$2:$O$200,MATCH($A48,aditivos!$A$2:$A$200,0))),MIN(INDEX(aditivos!$O$2:$O$200,MATCH($A48,aditivos!$A$2:$A$200,0)),posicao_contratual!$Y48),posicao_contratual!$Y48),posicao_contratual!$Y48)=1,itens_Remanesc!C48,IFERROR(ROUND(itens_Remanesc!C48*INDEX($L$2:$L$6,MIN(1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$3)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$3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E48" s="79" t="str">
        <f>IF(OR($A48="",posicao_contratual!$Y48=""),"",IF(posicao_contratual!$Y48&gt;2,"",IF(OR(NOT(ISNUMBER(itens_Remanesc!C48)),AND(posicao_contratual!$Y48&gt;0,COUNTIFS(aditivos!$A$2:$A$200,$A48,aditivos!$D$2:$D$200,"*novo*")&gt;1)),"",IF(posicao_contratual!$Y48=2,IF(IFERROR(IF(ISNUMBER(INDEX(aditivos!$O$2:$O$200,MATCH($A48,aditivos!$A$2:$A$200,0))),MIN(INDEX(aditivos!$O$2:$O$200,MATCH($A48,aditivos!$A$2:$A$200,0)),posicao_contratual!$Y48),posicao_contratual!$Y48),posicao_contratual!$Y48)=2,itens_Remanesc!C48,IFERROR(ROUND(itens_Remanesc!C48*INDEX($L$2:$L$6,MIN(2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$4)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$4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F48" s="79" t="str">
        <f>IF(OR($A48="",posicao_contratual!$Y48=""),"",IF(posicao_contratual!$Y48&gt;3,"",IF(OR(NOT(ISNUMBER(itens_Remanesc!C48)),AND(posicao_contratual!$Y48&gt;0,COUNTIFS(aditivos!$A$2:$A$200,$A48,aditivos!$D$2:$D$200,"*novo*")&gt;1)),"",IF(posicao_contratual!$Y48=3,IF(IFERROR(IF(ISNUMBER(INDEX(aditivos!$O$2:$O$200,MATCH($A48,aditivos!$A$2:$A$200,0))),MIN(INDEX(aditivos!$O$2:$O$200,MATCH($A48,aditivos!$A$2:$A$200,0)),posicao_contratual!$Y48),posicao_contratual!$Y48),posicao_contratual!$Y48)=3,itens_Remanesc!C48,IFERROR(ROUND(itens_Remanesc!C48*INDEX($L$2:$L$6,MIN(3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$5)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$5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G48" s="79" t="str">
        <f>IF(OR($A48="",posicao_contratual!$Y48=""),"",IF(posicao_contratual!$Y48&gt;4,"",IF(OR(NOT(ISNUMBER(itens_Remanesc!C48)),AND(posicao_contratual!$Y48&gt;0,COUNTIFS(aditivos!$A$2:$A$200,$A48,aditivos!$D$2:$D$200,"*novo*")&gt;1)),"",IF(posicao_contratual!$Y48=4,IF(IFERROR(IF(ISNUMBER(INDEX(aditivos!$O$2:$O$200,MATCH($A48,aditivos!$A$2:$A$200,0))),MIN(INDEX(aditivos!$O$2:$O$200,MATCH($A48,aditivos!$A$2:$A$200,0)),posicao_contratual!$Y48),posicao_contratual!$Y48),posicao_contratual!$Y48)=4,itens_Remanesc!C48,IFERROR(ROUND(itens_Remanesc!C48*INDEX($L$2:$L$6,MIN(4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$6)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$6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OR(NOT(ISNUMBER(itens_Remanesc!C49)),AND(posicao_contratual!$Y49&gt;0,COUNTIFS(aditivos!$A$2:$A$200,$A49,aditivos!$D$2:$D$200,"*novo*")&gt;1)),"",IF(posicao_contratual!$Y49=1,IF(IFERROR(IF(ISNUMBER(INDEX(aditivos!$O$2:$O$200,MATCH($A49,aditivos!$A$2:$A$200,0))),MIN(INDEX(aditivos!$O$2:$O$200,MATCH($A49,aditivos!$A$2:$A$200,0)),posicao_contratual!$Y49),posicao_contratual!$Y49),posicao_contratual!$Y49)=1,itens_Remanesc!C49,IFERROR(ROUND(itens_Remanesc!C49*INDEX($L$2:$L$6,MIN(1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$3)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$3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E49" s="79" t="str">
        <f>IF(OR($A49="",posicao_contratual!$Y49=""),"",IF(posicao_contratual!$Y49&gt;2,"",IF(OR(NOT(ISNUMBER(itens_Remanesc!C49)),AND(posicao_contratual!$Y49&gt;0,COUNTIFS(aditivos!$A$2:$A$200,$A49,aditivos!$D$2:$D$200,"*novo*")&gt;1)),"",IF(posicao_contratual!$Y49=2,IF(IFERROR(IF(ISNUMBER(INDEX(aditivos!$O$2:$O$200,MATCH($A49,aditivos!$A$2:$A$200,0))),MIN(INDEX(aditivos!$O$2:$O$200,MATCH($A49,aditivos!$A$2:$A$200,0)),posicao_contratual!$Y49),posicao_contratual!$Y49),posicao_contratual!$Y49)=2,itens_Remanesc!C49,IFERROR(ROUND(itens_Remanesc!C49*INDEX($L$2:$L$6,MIN(2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$4)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$4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F49" s="79" t="str">
        <f>IF(OR($A49="",posicao_contratual!$Y49=""),"",IF(posicao_contratual!$Y49&gt;3,"",IF(OR(NOT(ISNUMBER(itens_Remanesc!C49)),AND(posicao_contratual!$Y49&gt;0,COUNTIFS(aditivos!$A$2:$A$200,$A49,aditivos!$D$2:$D$200,"*novo*")&gt;1)),"",IF(posicao_contratual!$Y49=3,IF(IFERROR(IF(ISNUMBER(INDEX(aditivos!$O$2:$O$200,MATCH($A49,aditivos!$A$2:$A$200,0))),MIN(INDEX(aditivos!$O$2:$O$200,MATCH($A49,aditivos!$A$2:$A$200,0)),posicao_contratual!$Y49),posicao_contratual!$Y49),posicao_contratual!$Y49)=3,itens_Remanesc!C49,IFERROR(ROUND(itens_Remanesc!C49*INDEX($L$2:$L$6,MIN(3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$5)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$5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G49" s="79" t="str">
        <f>IF(OR($A49="",posicao_contratual!$Y49=""),"",IF(posicao_contratual!$Y49&gt;4,"",IF(OR(NOT(ISNUMBER(itens_Remanesc!C49)),AND(posicao_contratual!$Y49&gt;0,COUNTIFS(aditivos!$A$2:$A$200,$A49,aditivos!$D$2:$D$200,"*novo*")&gt;1)),"",IF(posicao_contratual!$Y49=4,IF(IFERROR(IF(ISNUMBER(INDEX(aditivos!$O$2:$O$200,MATCH($A49,aditivos!$A$2:$A$200,0))),MIN(INDEX(aditivos!$O$2:$O$200,MATCH($A49,aditivos!$A$2:$A$200,0)),posicao_contratual!$Y49),posicao_contratual!$Y49),posicao_contratual!$Y49)=4,itens_Remanesc!C49,IFERROR(ROUND(itens_Remanesc!C49*INDEX($L$2:$L$6,MIN(4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$6)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$6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OR(NOT(ISNUMBER(itens_Remanesc!C50)),AND(posicao_contratual!$Y50&gt;0,COUNTIFS(aditivos!$A$2:$A$200,$A50,aditivos!$D$2:$D$200,"*novo*")&gt;1)),"",IF(posicao_contratual!$Y50=1,IF(IFERROR(IF(ISNUMBER(INDEX(aditivos!$O$2:$O$200,MATCH($A50,aditivos!$A$2:$A$200,0))),MIN(INDEX(aditivos!$O$2:$O$200,MATCH($A50,aditivos!$A$2:$A$200,0)),posicao_contratual!$Y50),posicao_contratual!$Y50),posicao_contratual!$Y50)=1,itens_Remanesc!C50,IFERROR(ROUND(itens_Remanesc!C50*INDEX($L$2:$L$6,MIN(1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$3)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$3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E50" s="79" t="str">
        <f>IF(OR($A50="",posicao_contratual!$Y50=""),"",IF(posicao_contratual!$Y50&gt;2,"",IF(OR(NOT(ISNUMBER(itens_Remanesc!C50)),AND(posicao_contratual!$Y50&gt;0,COUNTIFS(aditivos!$A$2:$A$200,$A50,aditivos!$D$2:$D$200,"*novo*")&gt;1)),"",IF(posicao_contratual!$Y50=2,IF(IFERROR(IF(ISNUMBER(INDEX(aditivos!$O$2:$O$200,MATCH($A50,aditivos!$A$2:$A$200,0))),MIN(INDEX(aditivos!$O$2:$O$200,MATCH($A50,aditivos!$A$2:$A$200,0)),posicao_contratual!$Y50),posicao_contratual!$Y50),posicao_contratual!$Y50)=2,itens_Remanesc!C50,IFERROR(ROUND(itens_Remanesc!C50*INDEX($L$2:$L$6,MIN(2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$4)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$4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F50" s="79" t="str">
        <f>IF(OR($A50="",posicao_contratual!$Y50=""),"",IF(posicao_contratual!$Y50&gt;3,"",IF(OR(NOT(ISNUMBER(itens_Remanesc!C50)),AND(posicao_contratual!$Y50&gt;0,COUNTIFS(aditivos!$A$2:$A$200,$A50,aditivos!$D$2:$D$200,"*novo*")&gt;1)),"",IF(posicao_contratual!$Y50=3,IF(IFERROR(IF(ISNUMBER(INDEX(aditivos!$O$2:$O$200,MATCH($A50,aditivos!$A$2:$A$200,0))),MIN(INDEX(aditivos!$O$2:$O$200,MATCH($A50,aditivos!$A$2:$A$200,0)),posicao_contratual!$Y50),posicao_contratual!$Y50),posicao_contratual!$Y50)=3,itens_Remanesc!C50,IFERROR(ROUND(itens_Remanesc!C50*INDEX($L$2:$L$6,MIN(3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$5)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$5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G50" s="79" t="str">
        <f>IF(OR($A50="",posicao_contratual!$Y50=""),"",IF(posicao_contratual!$Y50&gt;4,"",IF(OR(NOT(ISNUMBER(itens_Remanesc!C50)),AND(posicao_contratual!$Y50&gt;0,COUNTIFS(aditivos!$A$2:$A$200,$A50,aditivos!$D$2:$D$200,"*novo*")&gt;1)),"",IF(posicao_contratual!$Y50=4,IF(IFERROR(IF(ISNUMBER(INDEX(aditivos!$O$2:$O$200,MATCH($A50,aditivos!$A$2:$A$200,0))),MIN(INDEX(aditivos!$O$2:$O$200,MATCH($A50,aditivos!$A$2:$A$200,0)),posicao_contratual!$Y50),posicao_contratual!$Y50),posicao_contratual!$Y50)=4,itens_Remanesc!C50,IFERROR(ROUND(itens_Remanesc!C50*INDEX($L$2:$L$6,MIN(4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$6)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$6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OR(NOT(ISNUMBER(itens_Remanesc!C51)),AND(posicao_contratual!$Y51&gt;0,COUNTIFS(aditivos!$A$2:$A$200,$A51,aditivos!$D$2:$D$200,"*novo*")&gt;1)),"",IF(posicao_contratual!$Y51=1,IF(IFERROR(IF(ISNUMBER(INDEX(aditivos!$O$2:$O$200,MATCH($A51,aditivos!$A$2:$A$200,0))),MIN(INDEX(aditivos!$O$2:$O$200,MATCH($A51,aditivos!$A$2:$A$200,0)),posicao_contratual!$Y51),posicao_contratual!$Y51),posicao_contratual!$Y51)=1,itens_Remanesc!C51,IFERROR(ROUND(itens_Remanesc!C51*INDEX($L$2:$L$6,MIN(1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$3)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$3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E51" s="79" t="str">
        <f>IF(OR($A51="",posicao_contratual!$Y51=""),"",IF(posicao_contratual!$Y51&gt;2,"",IF(OR(NOT(ISNUMBER(itens_Remanesc!C51)),AND(posicao_contratual!$Y51&gt;0,COUNTIFS(aditivos!$A$2:$A$200,$A51,aditivos!$D$2:$D$200,"*novo*")&gt;1)),"",IF(posicao_contratual!$Y51=2,IF(IFERROR(IF(ISNUMBER(INDEX(aditivos!$O$2:$O$200,MATCH($A51,aditivos!$A$2:$A$200,0))),MIN(INDEX(aditivos!$O$2:$O$200,MATCH($A51,aditivos!$A$2:$A$200,0)),posicao_contratual!$Y51),posicao_contratual!$Y51),posicao_contratual!$Y51)=2,itens_Remanesc!C51,IFERROR(ROUND(itens_Remanesc!C51*INDEX($L$2:$L$6,MIN(2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$4)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$4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F51" s="79" t="str">
        <f>IF(OR($A51="",posicao_contratual!$Y51=""),"",IF(posicao_contratual!$Y51&gt;3,"",IF(OR(NOT(ISNUMBER(itens_Remanesc!C51)),AND(posicao_contratual!$Y51&gt;0,COUNTIFS(aditivos!$A$2:$A$200,$A51,aditivos!$D$2:$D$200,"*novo*")&gt;1)),"",IF(posicao_contratual!$Y51=3,IF(IFERROR(IF(ISNUMBER(INDEX(aditivos!$O$2:$O$200,MATCH($A51,aditivos!$A$2:$A$200,0))),MIN(INDEX(aditivos!$O$2:$O$200,MATCH($A51,aditivos!$A$2:$A$200,0)),posicao_contratual!$Y51),posicao_contratual!$Y51),posicao_contratual!$Y51)=3,itens_Remanesc!C51,IFERROR(ROUND(itens_Remanesc!C51*INDEX($L$2:$L$6,MIN(3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$5)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$5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G51" s="79" t="str">
        <f>IF(OR($A51="",posicao_contratual!$Y51=""),"",IF(posicao_contratual!$Y51&gt;4,"",IF(OR(NOT(ISNUMBER(itens_Remanesc!C51)),AND(posicao_contratual!$Y51&gt;0,COUNTIFS(aditivos!$A$2:$A$200,$A51,aditivos!$D$2:$D$200,"*novo*")&gt;1)),"",IF(posicao_contratual!$Y51=4,IF(IFERROR(IF(ISNUMBER(INDEX(aditivos!$O$2:$O$200,MATCH($A51,aditivos!$A$2:$A$200,0))),MIN(INDEX(aditivos!$O$2:$O$200,MATCH($A51,aditivos!$A$2:$A$200,0)),posicao_contratual!$Y51),posicao_contratual!$Y51),posicao_contratual!$Y51)=4,itens_Remanesc!C51,IFERROR(ROUND(itens_Remanesc!C51*INDEX($L$2:$L$6,MIN(4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$6)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$6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OR(NOT(ISNUMBER(itens_Remanesc!C52)),AND(posicao_contratual!$Y52&gt;0,COUNTIFS(aditivos!$A$2:$A$200,$A52,aditivos!$D$2:$D$200,"*novo*")&gt;1)),"",IF(posicao_contratual!$Y52=1,IF(IFERROR(IF(ISNUMBER(INDEX(aditivos!$O$2:$O$200,MATCH($A52,aditivos!$A$2:$A$200,0))),MIN(INDEX(aditivos!$O$2:$O$200,MATCH($A52,aditivos!$A$2:$A$200,0)),posicao_contratual!$Y52),posicao_contratual!$Y52),posicao_contratual!$Y52)=1,itens_Remanesc!C52,IFERROR(ROUND(itens_Remanesc!C52*INDEX($L$2:$L$6,MIN(1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$3)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$3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E52" s="79" t="str">
        <f>IF(OR($A52="",posicao_contratual!$Y52=""),"",IF(posicao_contratual!$Y52&gt;2,"",IF(OR(NOT(ISNUMBER(itens_Remanesc!C52)),AND(posicao_contratual!$Y52&gt;0,COUNTIFS(aditivos!$A$2:$A$200,$A52,aditivos!$D$2:$D$200,"*novo*")&gt;1)),"",IF(posicao_contratual!$Y52=2,IF(IFERROR(IF(ISNUMBER(INDEX(aditivos!$O$2:$O$200,MATCH($A52,aditivos!$A$2:$A$200,0))),MIN(INDEX(aditivos!$O$2:$O$200,MATCH($A52,aditivos!$A$2:$A$200,0)),posicao_contratual!$Y52),posicao_contratual!$Y52),posicao_contratual!$Y52)=2,itens_Remanesc!C52,IFERROR(ROUND(itens_Remanesc!C52*INDEX($L$2:$L$6,MIN(2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$4)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$4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F52" s="79" t="str">
        <f>IF(OR($A52="",posicao_contratual!$Y52=""),"",IF(posicao_contratual!$Y52&gt;3,"",IF(OR(NOT(ISNUMBER(itens_Remanesc!C52)),AND(posicao_contratual!$Y52&gt;0,COUNTIFS(aditivos!$A$2:$A$200,$A52,aditivos!$D$2:$D$200,"*novo*")&gt;1)),"",IF(posicao_contratual!$Y52=3,IF(IFERROR(IF(ISNUMBER(INDEX(aditivos!$O$2:$O$200,MATCH($A52,aditivos!$A$2:$A$200,0))),MIN(INDEX(aditivos!$O$2:$O$200,MATCH($A52,aditivos!$A$2:$A$200,0)),posicao_contratual!$Y52),posicao_contratual!$Y52),posicao_contratual!$Y52)=3,itens_Remanesc!C52,IFERROR(ROUND(itens_Remanesc!C52*INDEX($L$2:$L$6,MIN(3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$5)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$5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G52" s="79" t="str">
        <f>IF(OR($A52="",posicao_contratual!$Y52=""),"",IF(posicao_contratual!$Y52&gt;4,"",IF(OR(NOT(ISNUMBER(itens_Remanesc!C52)),AND(posicao_contratual!$Y52&gt;0,COUNTIFS(aditivos!$A$2:$A$200,$A52,aditivos!$D$2:$D$200,"*novo*")&gt;1)),"",IF(posicao_contratual!$Y52=4,IF(IFERROR(IF(ISNUMBER(INDEX(aditivos!$O$2:$O$200,MATCH($A52,aditivos!$A$2:$A$200,0))),MIN(INDEX(aditivos!$O$2:$O$200,MATCH($A52,aditivos!$A$2:$A$200,0)),posicao_contratual!$Y52),posicao_contratual!$Y52),posicao_contratual!$Y52)=4,itens_Remanesc!C52,IFERROR(ROUND(itens_Remanesc!C52*INDEX($L$2:$L$6,MIN(4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$6)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$6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OR(NOT(ISNUMBER(itens_Remanesc!C53)),AND(posicao_contratual!$Y53&gt;0,COUNTIFS(aditivos!$A$2:$A$200,$A53,aditivos!$D$2:$D$200,"*novo*")&gt;1)),"",IF(posicao_contratual!$Y53=1,IF(IFERROR(IF(ISNUMBER(INDEX(aditivos!$O$2:$O$200,MATCH($A53,aditivos!$A$2:$A$200,0))),MIN(INDEX(aditivos!$O$2:$O$200,MATCH($A53,aditivos!$A$2:$A$200,0)),posicao_contratual!$Y53),posicao_contratual!$Y53),posicao_contratual!$Y53)=1,itens_Remanesc!C53,IFERROR(ROUND(itens_Remanesc!C53*INDEX($L$2:$L$6,MIN(1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$3)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$3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E53" s="79" t="str">
        <f>IF(OR($A53="",posicao_contratual!$Y53=""),"",IF(posicao_contratual!$Y53&gt;2,"",IF(OR(NOT(ISNUMBER(itens_Remanesc!C53)),AND(posicao_contratual!$Y53&gt;0,COUNTIFS(aditivos!$A$2:$A$200,$A53,aditivos!$D$2:$D$200,"*novo*")&gt;1)),"",IF(posicao_contratual!$Y53=2,IF(IFERROR(IF(ISNUMBER(INDEX(aditivos!$O$2:$O$200,MATCH($A53,aditivos!$A$2:$A$200,0))),MIN(INDEX(aditivos!$O$2:$O$200,MATCH($A53,aditivos!$A$2:$A$200,0)),posicao_contratual!$Y53),posicao_contratual!$Y53),posicao_contratual!$Y53)=2,itens_Remanesc!C53,IFERROR(ROUND(itens_Remanesc!C53*INDEX($L$2:$L$6,MIN(2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$4)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$4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F53" s="79" t="str">
        <f>IF(OR($A53="",posicao_contratual!$Y53=""),"",IF(posicao_contratual!$Y53&gt;3,"",IF(OR(NOT(ISNUMBER(itens_Remanesc!C53)),AND(posicao_contratual!$Y53&gt;0,COUNTIFS(aditivos!$A$2:$A$200,$A53,aditivos!$D$2:$D$200,"*novo*")&gt;1)),"",IF(posicao_contratual!$Y53=3,IF(IFERROR(IF(ISNUMBER(INDEX(aditivos!$O$2:$O$200,MATCH($A53,aditivos!$A$2:$A$200,0))),MIN(INDEX(aditivos!$O$2:$O$200,MATCH($A53,aditivos!$A$2:$A$200,0)),posicao_contratual!$Y53),posicao_contratual!$Y53),posicao_contratual!$Y53)=3,itens_Remanesc!C53,IFERROR(ROUND(itens_Remanesc!C53*INDEX($L$2:$L$6,MIN(3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$5)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$5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G53" s="79" t="str">
        <f>IF(OR($A53="",posicao_contratual!$Y53=""),"",IF(posicao_contratual!$Y53&gt;4,"",IF(OR(NOT(ISNUMBER(itens_Remanesc!C53)),AND(posicao_contratual!$Y53&gt;0,COUNTIFS(aditivos!$A$2:$A$200,$A53,aditivos!$D$2:$D$200,"*novo*")&gt;1)),"",IF(posicao_contratual!$Y53=4,IF(IFERROR(IF(ISNUMBER(INDEX(aditivos!$O$2:$O$200,MATCH($A53,aditivos!$A$2:$A$200,0))),MIN(INDEX(aditivos!$O$2:$O$200,MATCH($A53,aditivos!$A$2:$A$200,0)),posicao_contratual!$Y53),posicao_contratual!$Y53),posicao_contratual!$Y53)=4,itens_Remanesc!C53,IFERROR(ROUND(itens_Remanesc!C53*INDEX($L$2:$L$6,MIN(4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$6)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$6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OR(NOT(ISNUMBER(itens_Remanesc!C54)),AND(posicao_contratual!$Y54&gt;0,COUNTIFS(aditivos!$A$2:$A$200,$A54,aditivos!$D$2:$D$200,"*novo*")&gt;1)),"",IF(posicao_contratual!$Y54=1,IF(IFERROR(IF(ISNUMBER(INDEX(aditivos!$O$2:$O$200,MATCH($A54,aditivos!$A$2:$A$200,0))),MIN(INDEX(aditivos!$O$2:$O$200,MATCH($A54,aditivos!$A$2:$A$200,0)),posicao_contratual!$Y54),posicao_contratual!$Y54),posicao_contratual!$Y54)=1,itens_Remanesc!C54,IFERROR(ROUND(itens_Remanesc!C54*INDEX($L$2:$L$6,MIN(1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$3)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$3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E54" s="79" t="str">
        <f>IF(OR($A54="",posicao_contratual!$Y54=""),"",IF(posicao_contratual!$Y54&gt;2,"",IF(OR(NOT(ISNUMBER(itens_Remanesc!C54)),AND(posicao_contratual!$Y54&gt;0,COUNTIFS(aditivos!$A$2:$A$200,$A54,aditivos!$D$2:$D$200,"*novo*")&gt;1)),"",IF(posicao_contratual!$Y54=2,IF(IFERROR(IF(ISNUMBER(INDEX(aditivos!$O$2:$O$200,MATCH($A54,aditivos!$A$2:$A$200,0))),MIN(INDEX(aditivos!$O$2:$O$200,MATCH($A54,aditivos!$A$2:$A$200,0)),posicao_contratual!$Y54),posicao_contratual!$Y54),posicao_contratual!$Y54)=2,itens_Remanesc!C54,IFERROR(ROUND(itens_Remanesc!C54*INDEX($L$2:$L$6,MIN(2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$4)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$4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F54" s="79" t="str">
        <f>IF(OR($A54="",posicao_contratual!$Y54=""),"",IF(posicao_contratual!$Y54&gt;3,"",IF(OR(NOT(ISNUMBER(itens_Remanesc!C54)),AND(posicao_contratual!$Y54&gt;0,COUNTIFS(aditivos!$A$2:$A$200,$A54,aditivos!$D$2:$D$200,"*novo*")&gt;1)),"",IF(posicao_contratual!$Y54=3,IF(IFERROR(IF(ISNUMBER(INDEX(aditivos!$O$2:$O$200,MATCH($A54,aditivos!$A$2:$A$200,0))),MIN(INDEX(aditivos!$O$2:$O$200,MATCH($A54,aditivos!$A$2:$A$200,0)),posicao_contratual!$Y54),posicao_contratual!$Y54),posicao_contratual!$Y54)=3,itens_Remanesc!C54,IFERROR(ROUND(itens_Remanesc!C54*INDEX($L$2:$L$6,MIN(3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$5)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$5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G54" s="79" t="str">
        <f>IF(OR($A54="",posicao_contratual!$Y54=""),"",IF(posicao_contratual!$Y54&gt;4,"",IF(OR(NOT(ISNUMBER(itens_Remanesc!C54)),AND(posicao_contratual!$Y54&gt;0,COUNTIFS(aditivos!$A$2:$A$200,$A54,aditivos!$D$2:$D$200,"*novo*")&gt;1)),"",IF(posicao_contratual!$Y54=4,IF(IFERROR(IF(ISNUMBER(INDEX(aditivos!$O$2:$O$200,MATCH($A54,aditivos!$A$2:$A$200,0))),MIN(INDEX(aditivos!$O$2:$O$200,MATCH($A54,aditivos!$A$2:$A$200,0)),posicao_contratual!$Y54),posicao_contratual!$Y54),posicao_contratual!$Y54)=4,itens_Remanesc!C54,IFERROR(ROUND(itens_Remanesc!C54*INDEX($L$2:$L$6,MIN(4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$6)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$6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OR(NOT(ISNUMBER(itens_Remanesc!C55)),AND(posicao_contratual!$Y55&gt;0,COUNTIFS(aditivos!$A$2:$A$200,$A55,aditivos!$D$2:$D$200,"*novo*")&gt;1)),"",IF(posicao_contratual!$Y55=1,IF(IFERROR(IF(ISNUMBER(INDEX(aditivos!$O$2:$O$200,MATCH($A55,aditivos!$A$2:$A$200,0))),MIN(INDEX(aditivos!$O$2:$O$200,MATCH($A55,aditivos!$A$2:$A$200,0)),posicao_contratual!$Y55),posicao_contratual!$Y55),posicao_contratual!$Y55)=1,itens_Remanesc!C55,IFERROR(ROUND(itens_Remanesc!C55*INDEX($L$2:$L$6,MIN(1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$3)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$3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E55" s="79" t="str">
        <f>IF(OR($A55="",posicao_contratual!$Y55=""),"",IF(posicao_contratual!$Y55&gt;2,"",IF(OR(NOT(ISNUMBER(itens_Remanesc!C55)),AND(posicao_contratual!$Y55&gt;0,COUNTIFS(aditivos!$A$2:$A$200,$A55,aditivos!$D$2:$D$200,"*novo*")&gt;1)),"",IF(posicao_contratual!$Y55=2,IF(IFERROR(IF(ISNUMBER(INDEX(aditivos!$O$2:$O$200,MATCH($A55,aditivos!$A$2:$A$200,0))),MIN(INDEX(aditivos!$O$2:$O$200,MATCH($A55,aditivos!$A$2:$A$200,0)),posicao_contratual!$Y55),posicao_contratual!$Y55),posicao_contratual!$Y55)=2,itens_Remanesc!C55,IFERROR(ROUND(itens_Remanesc!C55*INDEX($L$2:$L$6,MIN(2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$4)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$4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F55" s="79" t="str">
        <f>IF(OR($A55="",posicao_contratual!$Y55=""),"",IF(posicao_contratual!$Y55&gt;3,"",IF(OR(NOT(ISNUMBER(itens_Remanesc!C55)),AND(posicao_contratual!$Y55&gt;0,COUNTIFS(aditivos!$A$2:$A$200,$A55,aditivos!$D$2:$D$200,"*novo*")&gt;1)),"",IF(posicao_contratual!$Y55=3,IF(IFERROR(IF(ISNUMBER(INDEX(aditivos!$O$2:$O$200,MATCH($A55,aditivos!$A$2:$A$200,0))),MIN(INDEX(aditivos!$O$2:$O$200,MATCH($A55,aditivos!$A$2:$A$200,0)),posicao_contratual!$Y55),posicao_contratual!$Y55),posicao_contratual!$Y55)=3,itens_Remanesc!C55,IFERROR(ROUND(itens_Remanesc!C55*INDEX($L$2:$L$6,MIN(3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$5)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$5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G55" s="79" t="str">
        <f>IF(OR($A55="",posicao_contratual!$Y55=""),"",IF(posicao_contratual!$Y55&gt;4,"",IF(OR(NOT(ISNUMBER(itens_Remanesc!C55)),AND(posicao_contratual!$Y55&gt;0,COUNTIFS(aditivos!$A$2:$A$200,$A55,aditivos!$D$2:$D$200,"*novo*")&gt;1)),"",IF(posicao_contratual!$Y55=4,IF(IFERROR(IF(ISNUMBER(INDEX(aditivos!$O$2:$O$200,MATCH($A55,aditivos!$A$2:$A$200,0))),MIN(INDEX(aditivos!$O$2:$O$200,MATCH($A55,aditivos!$A$2:$A$200,0)),posicao_contratual!$Y55),posicao_contratual!$Y55),posicao_contratual!$Y55)=4,itens_Remanesc!C55,IFERROR(ROUND(itens_Remanesc!C55*INDEX($L$2:$L$6,MIN(4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$6)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$6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OR(NOT(ISNUMBER(itens_Remanesc!C56)),AND(posicao_contratual!$Y56&gt;0,COUNTIFS(aditivos!$A$2:$A$200,$A56,aditivos!$D$2:$D$200,"*novo*")&gt;1)),"",IF(posicao_contratual!$Y56=1,IF(IFERROR(IF(ISNUMBER(INDEX(aditivos!$O$2:$O$200,MATCH($A56,aditivos!$A$2:$A$200,0))),MIN(INDEX(aditivos!$O$2:$O$200,MATCH($A56,aditivos!$A$2:$A$200,0)),posicao_contratual!$Y56),posicao_contratual!$Y56),posicao_contratual!$Y56)=1,itens_Remanesc!C56,IFERROR(ROUND(itens_Remanesc!C56*INDEX($L$2:$L$6,MIN(1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$3)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$3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E56" s="79" t="str">
        <f>IF(OR($A56="",posicao_contratual!$Y56=""),"",IF(posicao_contratual!$Y56&gt;2,"",IF(OR(NOT(ISNUMBER(itens_Remanesc!C56)),AND(posicao_contratual!$Y56&gt;0,COUNTIFS(aditivos!$A$2:$A$200,$A56,aditivos!$D$2:$D$200,"*novo*")&gt;1)),"",IF(posicao_contratual!$Y56=2,IF(IFERROR(IF(ISNUMBER(INDEX(aditivos!$O$2:$O$200,MATCH($A56,aditivos!$A$2:$A$200,0))),MIN(INDEX(aditivos!$O$2:$O$200,MATCH($A56,aditivos!$A$2:$A$200,0)),posicao_contratual!$Y56),posicao_contratual!$Y56),posicao_contratual!$Y56)=2,itens_Remanesc!C56,IFERROR(ROUND(itens_Remanesc!C56*INDEX($L$2:$L$6,MIN(2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$4)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$4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F56" s="79" t="str">
        <f>IF(OR($A56="",posicao_contratual!$Y56=""),"",IF(posicao_contratual!$Y56&gt;3,"",IF(OR(NOT(ISNUMBER(itens_Remanesc!C56)),AND(posicao_contratual!$Y56&gt;0,COUNTIFS(aditivos!$A$2:$A$200,$A56,aditivos!$D$2:$D$200,"*novo*")&gt;1)),"",IF(posicao_contratual!$Y56=3,IF(IFERROR(IF(ISNUMBER(INDEX(aditivos!$O$2:$O$200,MATCH($A56,aditivos!$A$2:$A$200,0))),MIN(INDEX(aditivos!$O$2:$O$200,MATCH($A56,aditivos!$A$2:$A$200,0)),posicao_contratual!$Y56),posicao_contratual!$Y56),posicao_contratual!$Y56)=3,itens_Remanesc!C56,IFERROR(ROUND(itens_Remanesc!C56*INDEX($L$2:$L$6,MIN(3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$5)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$5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G56" s="79" t="str">
        <f>IF(OR($A56="",posicao_contratual!$Y56=""),"",IF(posicao_contratual!$Y56&gt;4,"",IF(OR(NOT(ISNUMBER(itens_Remanesc!C56)),AND(posicao_contratual!$Y56&gt;0,COUNTIFS(aditivos!$A$2:$A$200,$A56,aditivos!$D$2:$D$200,"*novo*")&gt;1)),"",IF(posicao_contratual!$Y56=4,IF(IFERROR(IF(ISNUMBER(INDEX(aditivos!$O$2:$O$200,MATCH($A56,aditivos!$A$2:$A$200,0))),MIN(INDEX(aditivos!$O$2:$O$200,MATCH($A56,aditivos!$A$2:$A$200,0)),posicao_contratual!$Y56),posicao_contratual!$Y56),posicao_contratual!$Y56)=4,itens_Remanesc!C56,IFERROR(ROUND(itens_Remanesc!C56*INDEX($L$2:$L$6,MIN(4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$6)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$6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OR(NOT(ISNUMBER(itens_Remanesc!C57)),AND(posicao_contratual!$Y57&gt;0,COUNTIFS(aditivos!$A$2:$A$200,$A57,aditivos!$D$2:$D$200,"*novo*")&gt;1)),"",IF(posicao_contratual!$Y57=1,IF(IFERROR(IF(ISNUMBER(INDEX(aditivos!$O$2:$O$200,MATCH($A57,aditivos!$A$2:$A$200,0))),MIN(INDEX(aditivos!$O$2:$O$200,MATCH($A57,aditivos!$A$2:$A$200,0)),posicao_contratual!$Y57),posicao_contratual!$Y57),posicao_contratual!$Y57)=1,itens_Remanesc!C57,IFERROR(ROUND(itens_Remanesc!C57*INDEX($L$2:$L$6,MIN(1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$3)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$3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E57" s="79" t="str">
        <f>IF(OR($A57="",posicao_contratual!$Y57=""),"",IF(posicao_contratual!$Y57&gt;2,"",IF(OR(NOT(ISNUMBER(itens_Remanesc!C57)),AND(posicao_contratual!$Y57&gt;0,COUNTIFS(aditivos!$A$2:$A$200,$A57,aditivos!$D$2:$D$200,"*novo*")&gt;1)),"",IF(posicao_contratual!$Y57=2,IF(IFERROR(IF(ISNUMBER(INDEX(aditivos!$O$2:$O$200,MATCH($A57,aditivos!$A$2:$A$200,0))),MIN(INDEX(aditivos!$O$2:$O$200,MATCH($A57,aditivos!$A$2:$A$200,0)),posicao_contratual!$Y57),posicao_contratual!$Y57),posicao_contratual!$Y57)=2,itens_Remanesc!C57,IFERROR(ROUND(itens_Remanesc!C57*INDEX($L$2:$L$6,MIN(2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$4)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$4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F57" s="79" t="str">
        <f>IF(OR($A57="",posicao_contratual!$Y57=""),"",IF(posicao_contratual!$Y57&gt;3,"",IF(OR(NOT(ISNUMBER(itens_Remanesc!C57)),AND(posicao_contratual!$Y57&gt;0,COUNTIFS(aditivos!$A$2:$A$200,$A57,aditivos!$D$2:$D$200,"*novo*")&gt;1)),"",IF(posicao_contratual!$Y57=3,IF(IFERROR(IF(ISNUMBER(INDEX(aditivos!$O$2:$O$200,MATCH($A57,aditivos!$A$2:$A$200,0))),MIN(INDEX(aditivos!$O$2:$O$200,MATCH($A57,aditivos!$A$2:$A$200,0)),posicao_contratual!$Y57),posicao_contratual!$Y57),posicao_contratual!$Y57)=3,itens_Remanesc!C57,IFERROR(ROUND(itens_Remanesc!C57*INDEX($L$2:$L$6,MIN(3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$5)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$5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G57" s="79" t="str">
        <f>IF(OR($A57="",posicao_contratual!$Y57=""),"",IF(posicao_contratual!$Y57&gt;4,"",IF(OR(NOT(ISNUMBER(itens_Remanesc!C57)),AND(posicao_contratual!$Y57&gt;0,COUNTIFS(aditivos!$A$2:$A$200,$A57,aditivos!$D$2:$D$200,"*novo*")&gt;1)),"",IF(posicao_contratual!$Y57=4,IF(IFERROR(IF(ISNUMBER(INDEX(aditivos!$O$2:$O$200,MATCH($A57,aditivos!$A$2:$A$200,0))),MIN(INDEX(aditivos!$O$2:$O$200,MATCH($A57,aditivos!$A$2:$A$200,0)),posicao_contratual!$Y57),posicao_contratual!$Y57),posicao_contratual!$Y57)=4,itens_Remanesc!C57,IFERROR(ROUND(itens_Remanesc!C57*INDEX($L$2:$L$6,MIN(4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$6)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$6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OR(NOT(ISNUMBER(itens_Remanesc!C58)),AND(posicao_contratual!$Y58&gt;0,COUNTIFS(aditivos!$A$2:$A$200,$A58,aditivos!$D$2:$D$200,"*novo*")&gt;1)),"",IF(posicao_contratual!$Y58=1,IF(IFERROR(IF(ISNUMBER(INDEX(aditivos!$O$2:$O$200,MATCH($A58,aditivos!$A$2:$A$200,0))),MIN(INDEX(aditivos!$O$2:$O$200,MATCH($A58,aditivos!$A$2:$A$200,0)),posicao_contratual!$Y58),posicao_contratual!$Y58),posicao_contratual!$Y58)=1,itens_Remanesc!C58,IFERROR(ROUND(itens_Remanesc!C58*INDEX($L$2:$L$6,MIN(1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$3)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$3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E58" s="79" t="str">
        <f>IF(OR($A58="",posicao_contratual!$Y58=""),"",IF(posicao_contratual!$Y58&gt;2,"",IF(OR(NOT(ISNUMBER(itens_Remanesc!C58)),AND(posicao_contratual!$Y58&gt;0,COUNTIFS(aditivos!$A$2:$A$200,$A58,aditivos!$D$2:$D$200,"*novo*")&gt;1)),"",IF(posicao_contratual!$Y58=2,IF(IFERROR(IF(ISNUMBER(INDEX(aditivos!$O$2:$O$200,MATCH($A58,aditivos!$A$2:$A$200,0))),MIN(INDEX(aditivos!$O$2:$O$200,MATCH($A58,aditivos!$A$2:$A$200,0)),posicao_contratual!$Y58),posicao_contratual!$Y58),posicao_contratual!$Y58)=2,itens_Remanesc!C58,IFERROR(ROUND(itens_Remanesc!C58*INDEX($L$2:$L$6,MIN(2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$4)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$4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F58" s="79" t="str">
        <f>IF(OR($A58="",posicao_contratual!$Y58=""),"",IF(posicao_contratual!$Y58&gt;3,"",IF(OR(NOT(ISNUMBER(itens_Remanesc!C58)),AND(posicao_contratual!$Y58&gt;0,COUNTIFS(aditivos!$A$2:$A$200,$A58,aditivos!$D$2:$D$200,"*novo*")&gt;1)),"",IF(posicao_contratual!$Y58=3,IF(IFERROR(IF(ISNUMBER(INDEX(aditivos!$O$2:$O$200,MATCH($A58,aditivos!$A$2:$A$200,0))),MIN(INDEX(aditivos!$O$2:$O$200,MATCH($A58,aditivos!$A$2:$A$200,0)),posicao_contratual!$Y58),posicao_contratual!$Y58),posicao_contratual!$Y58)=3,itens_Remanesc!C58,IFERROR(ROUND(itens_Remanesc!C58*INDEX($L$2:$L$6,MIN(3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$5)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$5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G58" s="79" t="str">
        <f>IF(OR($A58="",posicao_contratual!$Y58=""),"",IF(posicao_contratual!$Y58&gt;4,"",IF(OR(NOT(ISNUMBER(itens_Remanesc!C58)),AND(posicao_contratual!$Y58&gt;0,COUNTIFS(aditivos!$A$2:$A$200,$A58,aditivos!$D$2:$D$200,"*novo*")&gt;1)),"",IF(posicao_contratual!$Y58=4,IF(IFERROR(IF(ISNUMBER(INDEX(aditivos!$O$2:$O$200,MATCH($A58,aditivos!$A$2:$A$200,0))),MIN(INDEX(aditivos!$O$2:$O$200,MATCH($A58,aditivos!$A$2:$A$200,0)),posicao_contratual!$Y58),posicao_contratual!$Y58),posicao_contratual!$Y58)=4,itens_Remanesc!C58,IFERROR(ROUND(itens_Remanesc!C58*INDEX($L$2:$L$6,MIN(4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$6)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$6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OR(NOT(ISNUMBER(itens_Remanesc!C59)),AND(posicao_contratual!$Y59&gt;0,COUNTIFS(aditivos!$A$2:$A$200,$A59,aditivos!$D$2:$D$200,"*novo*")&gt;1)),"",IF(posicao_contratual!$Y59=1,IF(IFERROR(IF(ISNUMBER(INDEX(aditivos!$O$2:$O$200,MATCH($A59,aditivos!$A$2:$A$200,0))),MIN(INDEX(aditivos!$O$2:$O$200,MATCH($A59,aditivos!$A$2:$A$200,0)),posicao_contratual!$Y59),posicao_contratual!$Y59),posicao_contratual!$Y59)=1,itens_Remanesc!C59,IFERROR(ROUND(itens_Remanesc!C59*INDEX($L$2:$L$6,MIN(1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$3)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$3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E59" s="79" t="str">
        <f>IF(OR($A59="",posicao_contratual!$Y59=""),"",IF(posicao_contratual!$Y59&gt;2,"",IF(OR(NOT(ISNUMBER(itens_Remanesc!C59)),AND(posicao_contratual!$Y59&gt;0,COUNTIFS(aditivos!$A$2:$A$200,$A59,aditivos!$D$2:$D$200,"*novo*")&gt;1)),"",IF(posicao_contratual!$Y59=2,IF(IFERROR(IF(ISNUMBER(INDEX(aditivos!$O$2:$O$200,MATCH($A59,aditivos!$A$2:$A$200,0))),MIN(INDEX(aditivos!$O$2:$O$200,MATCH($A59,aditivos!$A$2:$A$200,0)),posicao_contratual!$Y59),posicao_contratual!$Y59),posicao_contratual!$Y59)=2,itens_Remanesc!C59,IFERROR(ROUND(itens_Remanesc!C59*INDEX($L$2:$L$6,MIN(2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$4)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$4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F59" s="79" t="str">
        <f>IF(OR($A59="",posicao_contratual!$Y59=""),"",IF(posicao_contratual!$Y59&gt;3,"",IF(OR(NOT(ISNUMBER(itens_Remanesc!C59)),AND(posicao_contratual!$Y59&gt;0,COUNTIFS(aditivos!$A$2:$A$200,$A59,aditivos!$D$2:$D$200,"*novo*")&gt;1)),"",IF(posicao_contratual!$Y59=3,IF(IFERROR(IF(ISNUMBER(INDEX(aditivos!$O$2:$O$200,MATCH($A59,aditivos!$A$2:$A$200,0))),MIN(INDEX(aditivos!$O$2:$O$200,MATCH($A59,aditivos!$A$2:$A$200,0)),posicao_contratual!$Y59),posicao_contratual!$Y59),posicao_contratual!$Y59)=3,itens_Remanesc!C59,IFERROR(ROUND(itens_Remanesc!C59*INDEX($L$2:$L$6,MIN(3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$5)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$5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G59" s="79" t="str">
        <f>IF(OR($A59="",posicao_contratual!$Y59=""),"",IF(posicao_contratual!$Y59&gt;4,"",IF(OR(NOT(ISNUMBER(itens_Remanesc!C59)),AND(posicao_contratual!$Y59&gt;0,COUNTIFS(aditivos!$A$2:$A$200,$A59,aditivos!$D$2:$D$200,"*novo*")&gt;1)),"",IF(posicao_contratual!$Y59=4,IF(IFERROR(IF(ISNUMBER(INDEX(aditivos!$O$2:$O$200,MATCH($A59,aditivos!$A$2:$A$200,0))),MIN(INDEX(aditivos!$O$2:$O$200,MATCH($A59,aditivos!$A$2:$A$200,0)),posicao_contratual!$Y59),posicao_contratual!$Y59),posicao_contratual!$Y59)=4,itens_Remanesc!C59,IFERROR(ROUND(itens_Remanesc!C59*INDEX($L$2:$L$6,MIN(4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$6)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$6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OR(NOT(ISNUMBER(itens_Remanesc!C60)),AND(posicao_contratual!$Y60&gt;0,COUNTIFS(aditivos!$A$2:$A$200,$A60,aditivos!$D$2:$D$200,"*novo*")&gt;1)),"",IF(posicao_contratual!$Y60=1,IF(IFERROR(IF(ISNUMBER(INDEX(aditivos!$O$2:$O$200,MATCH($A60,aditivos!$A$2:$A$200,0))),MIN(INDEX(aditivos!$O$2:$O$200,MATCH($A60,aditivos!$A$2:$A$200,0)),posicao_contratual!$Y60),posicao_contratual!$Y60),posicao_contratual!$Y60)=1,itens_Remanesc!C60,IFERROR(ROUND(itens_Remanesc!C60*INDEX($L$2:$L$6,MIN(1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$3)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$3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E60" s="79" t="str">
        <f>IF(OR($A60="",posicao_contratual!$Y60=""),"",IF(posicao_contratual!$Y60&gt;2,"",IF(OR(NOT(ISNUMBER(itens_Remanesc!C60)),AND(posicao_contratual!$Y60&gt;0,COUNTIFS(aditivos!$A$2:$A$200,$A60,aditivos!$D$2:$D$200,"*novo*")&gt;1)),"",IF(posicao_contratual!$Y60=2,IF(IFERROR(IF(ISNUMBER(INDEX(aditivos!$O$2:$O$200,MATCH($A60,aditivos!$A$2:$A$200,0))),MIN(INDEX(aditivos!$O$2:$O$200,MATCH($A60,aditivos!$A$2:$A$200,0)),posicao_contratual!$Y60),posicao_contratual!$Y60),posicao_contratual!$Y60)=2,itens_Remanesc!C60,IFERROR(ROUND(itens_Remanesc!C60*INDEX($L$2:$L$6,MIN(2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$4)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$4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F60" s="79" t="str">
        <f>IF(OR($A60="",posicao_contratual!$Y60=""),"",IF(posicao_contratual!$Y60&gt;3,"",IF(OR(NOT(ISNUMBER(itens_Remanesc!C60)),AND(posicao_contratual!$Y60&gt;0,COUNTIFS(aditivos!$A$2:$A$200,$A60,aditivos!$D$2:$D$200,"*novo*")&gt;1)),"",IF(posicao_contratual!$Y60=3,IF(IFERROR(IF(ISNUMBER(INDEX(aditivos!$O$2:$O$200,MATCH($A60,aditivos!$A$2:$A$200,0))),MIN(INDEX(aditivos!$O$2:$O$200,MATCH($A60,aditivos!$A$2:$A$200,0)),posicao_contratual!$Y60),posicao_contratual!$Y60),posicao_contratual!$Y60)=3,itens_Remanesc!C60,IFERROR(ROUND(itens_Remanesc!C60*INDEX($L$2:$L$6,MIN(3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$5)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$5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G60" s="79" t="str">
        <f>IF(OR($A60="",posicao_contratual!$Y60=""),"",IF(posicao_contratual!$Y60&gt;4,"",IF(OR(NOT(ISNUMBER(itens_Remanesc!C60)),AND(posicao_contratual!$Y60&gt;0,COUNTIFS(aditivos!$A$2:$A$200,$A60,aditivos!$D$2:$D$200,"*novo*")&gt;1)),"",IF(posicao_contratual!$Y60=4,IF(IFERROR(IF(ISNUMBER(INDEX(aditivos!$O$2:$O$200,MATCH($A60,aditivos!$A$2:$A$200,0))),MIN(INDEX(aditivos!$O$2:$O$200,MATCH($A60,aditivos!$A$2:$A$200,0)),posicao_contratual!$Y60),posicao_contratual!$Y60),posicao_contratual!$Y60)=4,itens_Remanesc!C60,IFERROR(ROUND(itens_Remanesc!C60*INDEX($L$2:$L$6,MIN(4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$6)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$6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OR(NOT(ISNUMBER(itens_Remanesc!C61)),AND(posicao_contratual!$Y61&gt;0,COUNTIFS(aditivos!$A$2:$A$200,$A61,aditivos!$D$2:$D$200,"*novo*")&gt;1)),"",IF(posicao_contratual!$Y61=1,IF(IFERROR(IF(ISNUMBER(INDEX(aditivos!$O$2:$O$200,MATCH($A61,aditivos!$A$2:$A$200,0))),MIN(INDEX(aditivos!$O$2:$O$200,MATCH($A61,aditivos!$A$2:$A$200,0)),posicao_contratual!$Y61),posicao_contratual!$Y61),posicao_contratual!$Y61)=1,itens_Remanesc!C61,IFERROR(ROUND(itens_Remanesc!C61*INDEX($L$2:$L$6,MIN(1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$3)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$3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E61" s="79" t="str">
        <f>IF(OR($A61="",posicao_contratual!$Y61=""),"",IF(posicao_contratual!$Y61&gt;2,"",IF(OR(NOT(ISNUMBER(itens_Remanesc!C61)),AND(posicao_contratual!$Y61&gt;0,COUNTIFS(aditivos!$A$2:$A$200,$A61,aditivos!$D$2:$D$200,"*novo*")&gt;1)),"",IF(posicao_contratual!$Y61=2,IF(IFERROR(IF(ISNUMBER(INDEX(aditivos!$O$2:$O$200,MATCH($A61,aditivos!$A$2:$A$200,0))),MIN(INDEX(aditivos!$O$2:$O$200,MATCH($A61,aditivos!$A$2:$A$200,0)),posicao_contratual!$Y61),posicao_contratual!$Y61),posicao_contratual!$Y61)=2,itens_Remanesc!C61,IFERROR(ROUND(itens_Remanesc!C61*INDEX($L$2:$L$6,MIN(2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$4)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$4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F61" s="79" t="str">
        <f>IF(OR($A61="",posicao_contratual!$Y61=""),"",IF(posicao_contratual!$Y61&gt;3,"",IF(OR(NOT(ISNUMBER(itens_Remanesc!C61)),AND(posicao_contratual!$Y61&gt;0,COUNTIFS(aditivos!$A$2:$A$200,$A61,aditivos!$D$2:$D$200,"*novo*")&gt;1)),"",IF(posicao_contratual!$Y61=3,IF(IFERROR(IF(ISNUMBER(INDEX(aditivos!$O$2:$O$200,MATCH($A61,aditivos!$A$2:$A$200,0))),MIN(INDEX(aditivos!$O$2:$O$200,MATCH($A61,aditivos!$A$2:$A$200,0)),posicao_contratual!$Y61),posicao_contratual!$Y61),posicao_contratual!$Y61)=3,itens_Remanesc!C61,IFERROR(ROUND(itens_Remanesc!C61*INDEX($L$2:$L$6,MIN(3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$5)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$5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G61" s="79" t="str">
        <f>IF(OR($A61="",posicao_contratual!$Y61=""),"",IF(posicao_contratual!$Y61&gt;4,"",IF(OR(NOT(ISNUMBER(itens_Remanesc!C61)),AND(posicao_contratual!$Y61&gt;0,COUNTIFS(aditivos!$A$2:$A$200,$A61,aditivos!$D$2:$D$200,"*novo*")&gt;1)),"",IF(posicao_contratual!$Y61=4,IF(IFERROR(IF(ISNUMBER(INDEX(aditivos!$O$2:$O$200,MATCH($A61,aditivos!$A$2:$A$200,0))),MIN(INDEX(aditivos!$O$2:$O$200,MATCH($A61,aditivos!$A$2:$A$200,0)),posicao_contratual!$Y61),posicao_contratual!$Y61),posicao_contratual!$Y61)=4,itens_Remanesc!C61,IFERROR(ROUND(itens_Remanesc!C61*INDEX($L$2:$L$6,MIN(4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$6)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$6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OR(NOT(ISNUMBER(itens_Remanesc!C62)),AND(posicao_contratual!$Y62&gt;0,COUNTIFS(aditivos!$A$2:$A$200,$A62,aditivos!$D$2:$D$200,"*novo*")&gt;1)),"",IF(posicao_contratual!$Y62=1,IF(IFERROR(IF(ISNUMBER(INDEX(aditivos!$O$2:$O$200,MATCH($A62,aditivos!$A$2:$A$200,0))),MIN(INDEX(aditivos!$O$2:$O$200,MATCH($A62,aditivos!$A$2:$A$200,0)),posicao_contratual!$Y62),posicao_contratual!$Y62),posicao_contratual!$Y62)=1,itens_Remanesc!C62,IFERROR(ROUND(itens_Remanesc!C62*INDEX($L$2:$L$6,MIN(1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$3)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$3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E62" s="79" t="str">
        <f>IF(OR($A62="",posicao_contratual!$Y62=""),"",IF(posicao_contratual!$Y62&gt;2,"",IF(OR(NOT(ISNUMBER(itens_Remanesc!C62)),AND(posicao_contratual!$Y62&gt;0,COUNTIFS(aditivos!$A$2:$A$200,$A62,aditivos!$D$2:$D$200,"*novo*")&gt;1)),"",IF(posicao_contratual!$Y62=2,IF(IFERROR(IF(ISNUMBER(INDEX(aditivos!$O$2:$O$200,MATCH($A62,aditivos!$A$2:$A$200,0))),MIN(INDEX(aditivos!$O$2:$O$200,MATCH($A62,aditivos!$A$2:$A$200,0)),posicao_contratual!$Y62),posicao_contratual!$Y62),posicao_contratual!$Y62)=2,itens_Remanesc!C62,IFERROR(ROUND(itens_Remanesc!C62*INDEX($L$2:$L$6,MIN(2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$4)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$4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F62" s="79" t="str">
        <f>IF(OR($A62="",posicao_contratual!$Y62=""),"",IF(posicao_contratual!$Y62&gt;3,"",IF(OR(NOT(ISNUMBER(itens_Remanesc!C62)),AND(posicao_contratual!$Y62&gt;0,COUNTIFS(aditivos!$A$2:$A$200,$A62,aditivos!$D$2:$D$200,"*novo*")&gt;1)),"",IF(posicao_contratual!$Y62=3,IF(IFERROR(IF(ISNUMBER(INDEX(aditivos!$O$2:$O$200,MATCH($A62,aditivos!$A$2:$A$200,0))),MIN(INDEX(aditivos!$O$2:$O$200,MATCH($A62,aditivos!$A$2:$A$200,0)),posicao_contratual!$Y62),posicao_contratual!$Y62),posicao_contratual!$Y62)=3,itens_Remanesc!C62,IFERROR(ROUND(itens_Remanesc!C62*INDEX($L$2:$L$6,MIN(3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$5)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$5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G62" s="79" t="str">
        <f>IF(OR($A62="",posicao_contratual!$Y62=""),"",IF(posicao_contratual!$Y62&gt;4,"",IF(OR(NOT(ISNUMBER(itens_Remanesc!C62)),AND(posicao_contratual!$Y62&gt;0,COUNTIFS(aditivos!$A$2:$A$200,$A62,aditivos!$D$2:$D$200,"*novo*")&gt;1)),"",IF(posicao_contratual!$Y62=4,IF(IFERROR(IF(ISNUMBER(INDEX(aditivos!$O$2:$O$200,MATCH($A62,aditivos!$A$2:$A$200,0))),MIN(INDEX(aditivos!$O$2:$O$200,MATCH($A62,aditivos!$A$2:$A$200,0)),posicao_contratual!$Y62),posicao_contratual!$Y62),posicao_contratual!$Y62)=4,itens_Remanesc!C62,IFERROR(ROUND(itens_Remanesc!C62*INDEX($L$2:$L$6,MIN(4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$6)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$6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OR(NOT(ISNUMBER(itens_Remanesc!C63)),AND(posicao_contratual!$Y63&gt;0,COUNTIFS(aditivos!$A$2:$A$200,$A63,aditivos!$D$2:$D$200,"*novo*")&gt;1)),"",IF(posicao_contratual!$Y63=1,IF(IFERROR(IF(ISNUMBER(INDEX(aditivos!$O$2:$O$200,MATCH($A63,aditivos!$A$2:$A$200,0))),MIN(INDEX(aditivos!$O$2:$O$200,MATCH($A63,aditivos!$A$2:$A$200,0)),posicao_contratual!$Y63),posicao_contratual!$Y63),posicao_contratual!$Y63)=1,itens_Remanesc!C63,IFERROR(ROUND(itens_Remanesc!C63*INDEX($L$2:$L$6,MIN(1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$3)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$3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E63" s="79" t="str">
        <f>IF(OR($A63="",posicao_contratual!$Y63=""),"",IF(posicao_contratual!$Y63&gt;2,"",IF(OR(NOT(ISNUMBER(itens_Remanesc!C63)),AND(posicao_contratual!$Y63&gt;0,COUNTIFS(aditivos!$A$2:$A$200,$A63,aditivos!$D$2:$D$200,"*novo*")&gt;1)),"",IF(posicao_contratual!$Y63=2,IF(IFERROR(IF(ISNUMBER(INDEX(aditivos!$O$2:$O$200,MATCH($A63,aditivos!$A$2:$A$200,0))),MIN(INDEX(aditivos!$O$2:$O$200,MATCH($A63,aditivos!$A$2:$A$200,0)),posicao_contratual!$Y63),posicao_contratual!$Y63),posicao_contratual!$Y63)=2,itens_Remanesc!C63,IFERROR(ROUND(itens_Remanesc!C63*INDEX($L$2:$L$6,MIN(2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$4)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$4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F63" s="79" t="str">
        <f>IF(OR($A63="",posicao_contratual!$Y63=""),"",IF(posicao_contratual!$Y63&gt;3,"",IF(OR(NOT(ISNUMBER(itens_Remanesc!C63)),AND(posicao_contratual!$Y63&gt;0,COUNTIFS(aditivos!$A$2:$A$200,$A63,aditivos!$D$2:$D$200,"*novo*")&gt;1)),"",IF(posicao_contratual!$Y63=3,IF(IFERROR(IF(ISNUMBER(INDEX(aditivos!$O$2:$O$200,MATCH($A63,aditivos!$A$2:$A$200,0))),MIN(INDEX(aditivos!$O$2:$O$200,MATCH($A63,aditivos!$A$2:$A$200,0)),posicao_contratual!$Y63),posicao_contratual!$Y63),posicao_contratual!$Y63)=3,itens_Remanesc!C63,IFERROR(ROUND(itens_Remanesc!C63*INDEX($L$2:$L$6,MIN(3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$5)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$5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G63" s="79" t="str">
        <f>IF(OR($A63="",posicao_contratual!$Y63=""),"",IF(posicao_contratual!$Y63&gt;4,"",IF(OR(NOT(ISNUMBER(itens_Remanesc!C63)),AND(posicao_contratual!$Y63&gt;0,COUNTIFS(aditivos!$A$2:$A$200,$A63,aditivos!$D$2:$D$200,"*novo*")&gt;1)),"",IF(posicao_contratual!$Y63=4,IF(IFERROR(IF(ISNUMBER(INDEX(aditivos!$O$2:$O$200,MATCH($A63,aditivos!$A$2:$A$200,0))),MIN(INDEX(aditivos!$O$2:$O$200,MATCH($A63,aditivos!$A$2:$A$200,0)),posicao_contratual!$Y63),posicao_contratual!$Y63),posicao_contratual!$Y63)=4,itens_Remanesc!C63,IFERROR(ROUND(itens_Remanesc!C63*INDEX($L$2:$L$6,MIN(4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$6)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$6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OR(NOT(ISNUMBER(itens_Remanesc!C64)),AND(posicao_contratual!$Y64&gt;0,COUNTIFS(aditivos!$A$2:$A$200,$A64,aditivos!$D$2:$D$200,"*novo*")&gt;1)),"",IF(posicao_contratual!$Y64=1,IF(IFERROR(IF(ISNUMBER(INDEX(aditivos!$O$2:$O$200,MATCH($A64,aditivos!$A$2:$A$200,0))),MIN(INDEX(aditivos!$O$2:$O$200,MATCH($A64,aditivos!$A$2:$A$200,0)),posicao_contratual!$Y64),posicao_contratual!$Y64),posicao_contratual!$Y64)=1,itens_Remanesc!C64,IFERROR(ROUND(itens_Remanesc!C64*INDEX($L$2:$L$6,MIN(1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$3)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$3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E64" s="79" t="str">
        <f>IF(OR($A64="",posicao_contratual!$Y64=""),"",IF(posicao_contratual!$Y64&gt;2,"",IF(OR(NOT(ISNUMBER(itens_Remanesc!C64)),AND(posicao_contratual!$Y64&gt;0,COUNTIFS(aditivos!$A$2:$A$200,$A64,aditivos!$D$2:$D$200,"*novo*")&gt;1)),"",IF(posicao_contratual!$Y64=2,IF(IFERROR(IF(ISNUMBER(INDEX(aditivos!$O$2:$O$200,MATCH($A64,aditivos!$A$2:$A$200,0))),MIN(INDEX(aditivos!$O$2:$O$200,MATCH($A64,aditivos!$A$2:$A$200,0)),posicao_contratual!$Y64),posicao_contratual!$Y64),posicao_contratual!$Y64)=2,itens_Remanesc!C64,IFERROR(ROUND(itens_Remanesc!C64*INDEX($L$2:$L$6,MIN(2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$4)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$4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F64" s="79" t="str">
        <f>IF(OR($A64="",posicao_contratual!$Y64=""),"",IF(posicao_contratual!$Y64&gt;3,"",IF(OR(NOT(ISNUMBER(itens_Remanesc!C64)),AND(posicao_contratual!$Y64&gt;0,COUNTIFS(aditivos!$A$2:$A$200,$A64,aditivos!$D$2:$D$200,"*novo*")&gt;1)),"",IF(posicao_contratual!$Y64=3,IF(IFERROR(IF(ISNUMBER(INDEX(aditivos!$O$2:$O$200,MATCH($A64,aditivos!$A$2:$A$200,0))),MIN(INDEX(aditivos!$O$2:$O$200,MATCH($A64,aditivos!$A$2:$A$200,0)),posicao_contratual!$Y64),posicao_contratual!$Y64),posicao_contratual!$Y64)=3,itens_Remanesc!C64,IFERROR(ROUND(itens_Remanesc!C64*INDEX($L$2:$L$6,MIN(3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$5)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$5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G64" s="79" t="str">
        <f>IF(OR($A64="",posicao_contratual!$Y64=""),"",IF(posicao_contratual!$Y64&gt;4,"",IF(OR(NOT(ISNUMBER(itens_Remanesc!C64)),AND(posicao_contratual!$Y64&gt;0,COUNTIFS(aditivos!$A$2:$A$200,$A64,aditivos!$D$2:$D$200,"*novo*")&gt;1)),"",IF(posicao_contratual!$Y64=4,IF(IFERROR(IF(ISNUMBER(INDEX(aditivos!$O$2:$O$200,MATCH($A64,aditivos!$A$2:$A$200,0))),MIN(INDEX(aditivos!$O$2:$O$200,MATCH($A64,aditivos!$A$2:$A$200,0)),posicao_contratual!$Y64),posicao_contratual!$Y64),posicao_contratual!$Y64)=4,itens_Remanesc!C64,IFERROR(ROUND(itens_Remanesc!C64*INDEX($L$2:$L$6,MIN(4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$6)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$6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OR(NOT(ISNUMBER(itens_Remanesc!C65)),AND(posicao_contratual!$Y65&gt;0,COUNTIFS(aditivos!$A$2:$A$200,$A65,aditivos!$D$2:$D$200,"*novo*")&gt;1)),"",IF(posicao_contratual!$Y65=1,IF(IFERROR(IF(ISNUMBER(INDEX(aditivos!$O$2:$O$200,MATCH($A65,aditivos!$A$2:$A$200,0))),MIN(INDEX(aditivos!$O$2:$O$200,MATCH($A65,aditivos!$A$2:$A$200,0)),posicao_contratual!$Y65),posicao_contratual!$Y65),posicao_contratual!$Y65)=1,itens_Remanesc!C65,IFERROR(ROUND(itens_Remanesc!C65*INDEX($L$2:$L$6,MIN(1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$3)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$3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E65" s="79" t="str">
        <f>IF(OR($A65="",posicao_contratual!$Y65=""),"",IF(posicao_contratual!$Y65&gt;2,"",IF(OR(NOT(ISNUMBER(itens_Remanesc!C65)),AND(posicao_contratual!$Y65&gt;0,COUNTIFS(aditivos!$A$2:$A$200,$A65,aditivos!$D$2:$D$200,"*novo*")&gt;1)),"",IF(posicao_contratual!$Y65=2,IF(IFERROR(IF(ISNUMBER(INDEX(aditivos!$O$2:$O$200,MATCH($A65,aditivos!$A$2:$A$200,0))),MIN(INDEX(aditivos!$O$2:$O$200,MATCH($A65,aditivos!$A$2:$A$200,0)),posicao_contratual!$Y65),posicao_contratual!$Y65),posicao_contratual!$Y65)=2,itens_Remanesc!C65,IFERROR(ROUND(itens_Remanesc!C65*INDEX($L$2:$L$6,MIN(2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$4)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$4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F65" s="79" t="str">
        <f>IF(OR($A65="",posicao_contratual!$Y65=""),"",IF(posicao_contratual!$Y65&gt;3,"",IF(OR(NOT(ISNUMBER(itens_Remanesc!C65)),AND(posicao_contratual!$Y65&gt;0,COUNTIFS(aditivos!$A$2:$A$200,$A65,aditivos!$D$2:$D$200,"*novo*")&gt;1)),"",IF(posicao_contratual!$Y65=3,IF(IFERROR(IF(ISNUMBER(INDEX(aditivos!$O$2:$O$200,MATCH($A65,aditivos!$A$2:$A$200,0))),MIN(INDEX(aditivos!$O$2:$O$200,MATCH($A65,aditivos!$A$2:$A$200,0)),posicao_contratual!$Y65),posicao_contratual!$Y65),posicao_contratual!$Y65)=3,itens_Remanesc!C65,IFERROR(ROUND(itens_Remanesc!C65*INDEX($L$2:$L$6,MIN(3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$5)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$5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G65" s="79" t="str">
        <f>IF(OR($A65="",posicao_contratual!$Y65=""),"",IF(posicao_contratual!$Y65&gt;4,"",IF(OR(NOT(ISNUMBER(itens_Remanesc!C65)),AND(posicao_contratual!$Y65&gt;0,COUNTIFS(aditivos!$A$2:$A$200,$A65,aditivos!$D$2:$D$200,"*novo*")&gt;1)),"",IF(posicao_contratual!$Y65=4,IF(IFERROR(IF(ISNUMBER(INDEX(aditivos!$O$2:$O$200,MATCH($A65,aditivos!$A$2:$A$200,0))),MIN(INDEX(aditivos!$O$2:$O$200,MATCH($A65,aditivos!$A$2:$A$200,0)),posicao_contratual!$Y65),posicao_contratual!$Y65),posicao_contratual!$Y65)=4,itens_Remanesc!C65,IFERROR(ROUND(itens_Remanesc!C65*INDEX($L$2:$L$6,MIN(4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$6)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$6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OR(NOT(ISNUMBER(itens_Remanesc!C66)),AND(posicao_contratual!$Y66&gt;0,COUNTIFS(aditivos!$A$2:$A$200,$A66,aditivos!$D$2:$D$200,"*novo*")&gt;1)),"",IF(posicao_contratual!$Y66=1,IF(IFERROR(IF(ISNUMBER(INDEX(aditivos!$O$2:$O$200,MATCH($A66,aditivos!$A$2:$A$200,0))),MIN(INDEX(aditivos!$O$2:$O$200,MATCH($A66,aditivos!$A$2:$A$200,0)),posicao_contratual!$Y66),posicao_contratual!$Y66),posicao_contratual!$Y66)=1,itens_Remanesc!C66,IFERROR(ROUND(itens_Remanesc!C66*INDEX($L$2:$L$6,MIN(1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$3)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$3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E66" s="79" t="str">
        <f>IF(OR($A66="",posicao_contratual!$Y66=""),"",IF(posicao_contratual!$Y66&gt;2,"",IF(OR(NOT(ISNUMBER(itens_Remanesc!C66)),AND(posicao_contratual!$Y66&gt;0,COUNTIFS(aditivos!$A$2:$A$200,$A66,aditivos!$D$2:$D$200,"*novo*")&gt;1)),"",IF(posicao_contratual!$Y66=2,IF(IFERROR(IF(ISNUMBER(INDEX(aditivos!$O$2:$O$200,MATCH($A66,aditivos!$A$2:$A$200,0))),MIN(INDEX(aditivos!$O$2:$O$200,MATCH($A66,aditivos!$A$2:$A$200,0)),posicao_contratual!$Y66),posicao_contratual!$Y66),posicao_contratual!$Y66)=2,itens_Remanesc!C66,IFERROR(ROUND(itens_Remanesc!C66*INDEX($L$2:$L$6,MIN(2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$4)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$4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F66" s="79" t="str">
        <f>IF(OR($A66="",posicao_contratual!$Y66=""),"",IF(posicao_contratual!$Y66&gt;3,"",IF(OR(NOT(ISNUMBER(itens_Remanesc!C66)),AND(posicao_contratual!$Y66&gt;0,COUNTIFS(aditivos!$A$2:$A$200,$A66,aditivos!$D$2:$D$200,"*novo*")&gt;1)),"",IF(posicao_contratual!$Y66=3,IF(IFERROR(IF(ISNUMBER(INDEX(aditivos!$O$2:$O$200,MATCH($A66,aditivos!$A$2:$A$200,0))),MIN(INDEX(aditivos!$O$2:$O$200,MATCH($A66,aditivos!$A$2:$A$200,0)),posicao_contratual!$Y66),posicao_contratual!$Y66),posicao_contratual!$Y66)=3,itens_Remanesc!C66,IFERROR(ROUND(itens_Remanesc!C66*INDEX($L$2:$L$6,MIN(3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$5)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$5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G66" s="79" t="str">
        <f>IF(OR($A66="",posicao_contratual!$Y66=""),"",IF(posicao_contratual!$Y66&gt;4,"",IF(OR(NOT(ISNUMBER(itens_Remanesc!C66)),AND(posicao_contratual!$Y66&gt;0,COUNTIFS(aditivos!$A$2:$A$200,$A66,aditivos!$D$2:$D$200,"*novo*")&gt;1)),"",IF(posicao_contratual!$Y66=4,IF(IFERROR(IF(ISNUMBER(INDEX(aditivos!$O$2:$O$200,MATCH($A66,aditivos!$A$2:$A$200,0))),MIN(INDEX(aditivos!$O$2:$O$200,MATCH($A66,aditivos!$A$2:$A$200,0)),posicao_contratual!$Y66),posicao_contratual!$Y66),posicao_contratual!$Y66)=4,itens_Remanesc!C66,IFERROR(ROUND(itens_Remanesc!C66*INDEX($L$2:$L$6,MIN(4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$6)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$6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OR(NOT(ISNUMBER(itens_Remanesc!C67)),AND(posicao_contratual!$Y67&gt;0,COUNTIFS(aditivos!$A$2:$A$200,$A67,aditivos!$D$2:$D$200,"*novo*")&gt;1)),"",IF(posicao_contratual!$Y67=1,IF(IFERROR(IF(ISNUMBER(INDEX(aditivos!$O$2:$O$200,MATCH($A67,aditivos!$A$2:$A$200,0))),MIN(INDEX(aditivos!$O$2:$O$200,MATCH($A67,aditivos!$A$2:$A$200,0)),posicao_contratual!$Y67),posicao_contratual!$Y67),posicao_contratual!$Y67)=1,itens_Remanesc!C67,IFERROR(ROUND(itens_Remanesc!C67*INDEX($L$2:$L$6,MIN(1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$3)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$3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E67" s="79" t="str">
        <f>IF(OR($A67="",posicao_contratual!$Y67=""),"",IF(posicao_contratual!$Y67&gt;2,"",IF(OR(NOT(ISNUMBER(itens_Remanesc!C67)),AND(posicao_contratual!$Y67&gt;0,COUNTIFS(aditivos!$A$2:$A$200,$A67,aditivos!$D$2:$D$200,"*novo*")&gt;1)),"",IF(posicao_contratual!$Y67=2,IF(IFERROR(IF(ISNUMBER(INDEX(aditivos!$O$2:$O$200,MATCH($A67,aditivos!$A$2:$A$200,0))),MIN(INDEX(aditivos!$O$2:$O$200,MATCH($A67,aditivos!$A$2:$A$200,0)),posicao_contratual!$Y67),posicao_contratual!$Y67),posicao_contratual!$Y67)=2,itens_Remanesc!C67,IFERROR(ROUND(itens_Remanesc!C67*INDEX($L$2:$L$6,MIN(2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$4)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$4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F67" s="79" t="str">
        <f>IF(OR($A67="",posicao_contratual!$Y67=""),"",IF(posicao_contratual!$Y67&gt;3,"",IF(OR(NOT(ISNUMBER(itens_Remanesc!C67)),AND(posicao_contratual!$Y67&gt;0,COUNTIFS(aditivos!$A$2:$A$200,$A67,aditivos!$D$2:$D$200,"*novo*")&gt;1)),"",IF(posicao_contratual!$Y67=3,IF(IFERROR(IF(ISNUMBER(INDEX(aditivos!$O$2:$O$200,MATCH($A67,aditivos!$A$2:$A$200,0))),MIN(INDEX(aditivos!$O$2:$O$200,MATCH($A67,aditivos!$A$2:$A$200,0)),posicao_contratual!$Y67),posicao_contratual!$Y67),posicao_contratual!$Y67)=3,itens_Remanesc!C67,IFERROR(ROUND(itens_Remanesc!C67*INDEX($L$2:$L$6,MIN(3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$5)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$5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G67" s="79" t="str">
        <f>IF(OR($A67="",posicao_contratual!$Y67=""),"",IF(posicao_contratual!$Y67&gt;4,"",IF(OR(NOT(ISNUMBER(itens_Remanesc!C67)),AND(posicao_contratual!$Y67&gt;0,COUNTIFS(aditivos!$A$2:$A$200,$A67,aditivos!$D$2:$D$200,"*novo*")&gt;1)),"",IF(posicao_contratual!$Y67=4,IF(IFERROR(IF(ISNUMBER(INDEX(aditivos!$O$2:$O$200,MATCH($A67,aditivos!$A$2:$A$200,0))),MIN(INDEX(aditivos!$O$2:$O$200,MATCH($A67,aditivos!$A$2:$A$200,0)),posicao_contratual!$Y67),posicao_contratual!$Y67),posicao_contratual!$Y67)=4,itens_Remanesc!C67,IFERROR(ROUND(itens_Remanesc!C67*INDEX($L$2:$L$6,MIN(4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$6)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$6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OR(NOT(ISNUMBER(itens_Remanesc!C68)),AND(posicao_contratual!$Y68&gt;0,COUNTIFS(aditivos!$A$2:$A$200,$A68,aditivos!$D$2:$D$200,"*novo*")&gt;1)),"",IF(posicao_contratual!$Y68=1,IF(IFERROR(IF(ISNUMBER(INDEX(aditivos!$O$2:$O$200,MATCH($A68,aditivos!$A$2:$A$200,0))),MIN(INDEX(aditivos!$O$2:$O$200,MATCH($A68,aditivos!$A$2:$A$200,0)),posicao_contratual!$Y68),posicao_contratual!$Y68),posicao_contratual!$Y68)=1,itens_Remanesc!C68,IFERROR(ROUND(itens_Remanesc!C68*INDEX($L$2:$L$6,MIN(1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$3)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$3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E68" s="79" t="str">
        <f>IF(OR($A68="",posicao_contratual!$Y68=""),"",IF(posicao_contratual!$Y68&gt;2,"",IF(OR(NOT(ISNUMBER(itens_Remanesc!C68)),AND(posicao_contratual!$Y68&gt;0,COUNTIFS(aditivos!$A$2:$A$200,$A68,aditivos!$D$2:$D$200,"*novo*")&gt;1)),"",IF(posicao_contratual!$Y68=2,IF(IFERROR(IF(ISNUMBER(INDEX(aditivos!$O$2:$O$200,MATCH($A68,aditivos!$A$2:$A$200,0))),MIN(INDEX(aditivos!$O$2:$O$200,MATCH($A68,aditivos!$A$2:$A$200,0)),posicao_contratual!$Y68),posicao_contratual!$Y68),posicao_contratual!$Y68)=2,itens_Remanesc!C68,IFERROR(ROUND(itens_Remanesc!C68*INDEX($L$2:$L$6,MIN(2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$4)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$4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F68" s="79" t="str">
        <f>IF(OR($A68="",posicao_contratual!$Y68=""),"",IF(posicao_contratual!$Y68&gt;3,"",IF(OR(NOT(ISNUMBER(itens_Remanesc!C68)),AND(posicao_contratual!$Y68&gt;0,COUNTIFS(aditivos!$A$2:$A$200,$A68,aditivos!$D$2:$D$200,"*novo*")&gt;1)),"",IF(posicao_contratual!$Y68=3,IF(IFERROR(IF(ISNUMBER(INDEX(aditivos!$O$2:$O$200,MATCH($A68,aditivos!$A$2:$A$200,0))),MIN(INDEX(aditivos!$O$2:$O$200,MATCH($A68,aditivos!$A$2:$A$200,0)),posicao_contratual!$Y68),posicao_contratual!$Y68),posicao_contratual!$Y68)=3,itens_Remanesc!C68,IFERROR(ROUND(itens_Remanesc!C68*INDEX($L$2:$L$6,MIN(3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$5)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$5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G68" s="79" t="str">
        <f>IF(OR($A68="",posicao_contratual!$Y68=""),"",IF(posicao_contratual!$Y68&gt;4,"",IF(OR(NOT(ISNUMBER(itens_Remanesc!C68)),AND(posicao_contratual!$Y68&gt;0,COUNTIFS(aditivos!$A$2:$A$200,$A68,aditivos!$D$2:$D$200,"*novo*")&gt;1)),"",IF(posicao_contratual!$Y68=4,IF(IFERROR(IF(ISNUMBER(INDEX(aditivos!$O$2:$O$200,MATCH($A68,aditivos!$A$2:$A$200,0))),MIN(INDEX(aditivos!$O$2:$O$200,MATCH($A68,aditivos!$A$2:$A$200,0)),posicao_contratual!$Y68),posicao_contratual!$Y68),posicao_contratual!$Y68)=4,itens_Remanesc!C68,IFERROR(ROUND(itens_Remanesc!C68*INDEX($L$2:$L$6,MIN(4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$6)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$6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OR(NOT(ISNUMBER(itens_Remanesc!C69)),AND(posicao_contratual!$Y69&gt;0,COUNTIFS(aditivos!$A$2:$A$200,$A69,aditivos!$D$2:$D$200,"*novo*")&gt;1)),"",IF(posicao_contratual!$Y69=1,IF(IFERROR(IF(ISNUMBER(INDEX(aditivos!$O$2:$O$200,MATCH($A69,aditivos!$A$2:$A$200,0))),MIN(INDEX(aditivos!$O$2:$O$200,MATCH($A69,aditivos!$A$2:$A$200,0)),posicao_contratual!$Y69),posicao_contratual!$Y69),posicao_contratual!$Y69)=1,itens_Remanesc!C69,IFERROR(ROUND(itens_Remanesc!C69*INDEX($L$2:$L$6,MIN(1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$3)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$3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E69" s="79" t="str">
        <f>IF(OR($A69="",posicao_contratual!$Y69=""),"",IF(posicao_contratual!$Y69&gt;2,"",IF(OR(NOT(ISNUMBER(itens_Remanesc!C69)),AND(posicao_contratual!$Y69&gt;0,COUNTIFS(aditivos!$A$2:$A$200,$A69,aditivos!$D$2:$D$200,"*novo*")&gt;1)),"",IF(posicao_contratual!$Y69=2,IF(IFERROR(IF(ISNUMBER(INDEX(aditivos!$O$2:$O$200,MATCH($A69,aditivos!$A$2:$A$200,0))),MIN(INDEX(aditivos!$O$2:$O$200,MATCH($A69,aditivos!$A$2:$A$200,0)),posicao_contratual!$Y69),posicao_contratual!$Y69),posicao_contratual!$Y69)=2,itens_Remanesc!C69,IFERROR(ROUND(itens_Remanesc!C69*INDEX($L$2:$L$6,MIN(2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$4)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$4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F69" s="79" t="str">
        <f>IF(OR($A69="",posicao_contratual!$Y69=""),"",IF(posicao_contratual!$Y69&gt;3,"",IF(OR(NOT(ISNUMBER(itens_Remanesc!C69)),AND(posicao_contratual!$Y69&gt;0,COUNTIFS(aditivos!$A$2:$A$200,$A69,aditivos!$D$2:$D$200,"*novo*")&gt;1)),"",IF(posicao_contratual!$Y69=3,IF(IFERROR(IF(ISNUMBER(INDEX(aditivos!$O$2:$O$200,MATCH($A69,aditivos!$A$2:$A$200,0))),MIN(INDEX(aditivos!$O$2:$O$200,MATCH($A69,aditivos!$A$2:$A$200,0)),posicao_contratual!$Y69),posicao_contratual!$Y69),posicao_contratual!$Y69)=3,itens_Remanesc!C69,IFERROR(ROUND(itens_Remanesc!C69*INDEX($L$2:$L$6,MIN(3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$5)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$5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G69" s="79" t="str">
        <f>IF(OR($A69="",posicao_contratual!$Y69=""),"",IF(posicao_contratual!$Y69&gt;4,"",IF(OR(NOT(ISNUMBER(itens_Remanesc!C69)),AND(posicao_contratual!$Y69&gt;0,COUNTIFS(aditivos!$A$2:$A$200,$A69,aditivos!$D$2:$D$200,"*novo*")&gt;1)),"",IF(posicao_contratual!$Y69=4,IF(IFERROR(IF(ISNUMBER(INDEX(aditivos!$O$2:$O$200,MATCH($A69,aditivos!$A$2:$A$200,0))),MIN(INDEX(aditivos!$O$2:$O$200,MATCH($A69,aditivos!$A$2:$A$200,0)),posicao_contratual!$Y69),posicao_contratual!$Y69),posicao_contratual!$Y69)=4,itens_Remanesc!C69,IFERROR(ROUND(itens_Remanesc!C69*INDEX($L$2:$L$6,MIN(4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$6)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$6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OR(NOT(ISNUMBER(itens_Remanesc!C70)),AND(posicao_contratual!$Y70&gt;0,COUNTIFS(aditivos!$A$2:$A$200,$A70,aditivos!$D$2:$D$200,"*novo*")&gt;1)),"",IF(posicao_contratual!$Y70=1,IF(IFERROR(IF(ISNUMBER(INDEX(aditivos!$O$2:$O$200,MATCH($A70,aditivos!$A$2:$A$200,0))),MIN(INDEX(aditivos!$O$2:$O$200,MATCH($A70,aditivos!$A$2:$A$200,0)),posicao_contratual!$Y70),posicao_contratual!$Y70),posicao_contratual!$Y70)=1,itens_Remanesc!C70,IFERROR(ROUND(itens_Remanesc!C70*INDEX($L$2:$L$6,MIN(1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$3)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$3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E70" s="79" t="str">
        <f>IF(OR($A70="",posicao_contratual!$Y70=""),"",IF(posicao_contratual!$Y70&gt;2,"",IF(OR(NOT(ISNUMBER(itens_Remanesc!C70)),AND(posicao_contratual!$Y70&gt;0,COUNTIFS(aditivos!$A$2:$A$200,$A70,aditivos!$D$2:$D$200,"*novo*")&gt;1)),"",IF(posicao_contratual!$Y70=2,IF(IFERROR(IF(ISNUMBER(INDEX(aditivos!$O$2:$O$200,MATCH($A70,aditivos!$A$2:$A$200,0))),MIN(INDEX(aditivos!$O$2:$O$200,MATCH($A70,aditivos!$A$2:$A$200,0)),posicao_contratual!$Y70),posicao_contratual!$Y70),posicao_contratual!$Y70)=2,itens_Remanesc!C70,IFERROR(ROUND(itens_Remanesc!C70*INDEX($L$2:$L$6,MIN(2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$4)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$4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F70" s="79" t="str">
        <f>IF(OR($A70="",posicao_contratual!$Y70=""),"",IF(posicao_contratual!$Y70&gt;3,"",IF(OR(NOT(ISNUMBER(itens_Remanesc!C70)),AND(posicao_contratual!$Y70&gt;0,COUNTIFS(aditivos!$A$2:$A$200,$A70,aditivos!$D$2:$D$200,"*novo*")&gt;1)),"",IF(posicao_contratual!$Y70=3,IF(IFERROR(IF(ISNUMBER(INDEX(aditivos!$O$2:$O$200,MATCH($A70,aditivos!$A$2:$A$200,0))),MIN(INDEX(aditivos!$O$2:$O$200,MATCH($A70,aditivos!$A$2:$A$200,0)),posicao_contratual!$Y70),posicao_contratual!$Y70),posicao_contratual!$Y70)=3,itens_Remanesc!C70,IFERROR(ROUND(itens_Remanesc!C70*INDEX($L$2:$L$6,MIN(3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$5)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$5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G70" s="79" t="str">
        <f>IF(OR($A70="",posicao_contratual!$Y70=""),"",IF(posicao_contratual!$Y70&gt;4,"",IF(OR(NOT(ISNUMBER(itens_Remanesc!C70)),AND(posicao_contratual!$Y70&gt;0,COUNTIFS(aditivos!$A$2:$A$200,$A70,aditivos!$D$2:$D$200,"*novo*")&gt;1)),"",IF(posicao_contratual!$Y70=4,IF(IFERROR(IF(ISNUMBER(INDEX(aditivos!$O$2:$O$200,MATCH($A70,aditivos!$A$2:$A$200,0))),MIN(INDEX(aditivos!$O$2:$O$200,MATCH($A70,aditivos!$A$2:$A$200,0)),posicao_contratual!$Y70),posicao_contratual!$Y70),posicao_contratual!$Y70)=4,itens_Remanesc!C70,IFERROR(ROUND(itens_Remanesc!C70*INDEX($L$2:$L$6,MIN(4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$6)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$6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OR(NOT(ISNUMBER(itens_Remanesc!C71)),AND(posicao_contratual!$Y71&gt;0,COUNTIFS(aditivos!$A$2:$A$200,$A71,aditivos!$D$2:$D$200,"*novo*")&gt;1)),"",IF(posicao_contratual!$Y71=1,IF(IFERROR(IF(ISNUMBER(INDEX(aditivos!$O$2:$O$200,MATCH($A71,aditivos!$A$2:$A$200,0))),MIN(INDEX(aditivos!$O$2:$O$200,MATCH($A71,aditivos!$A$2:$A$200,0)),posicao_contratual!$Y71),posicao_contratual!$Y71),posicao_contratual!$Y71)=1,itens_Remanesc!C71,IFERROR(ROUND(itens_Remanesc!C71*INDEX($L$2:$L$6,MIN(1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$3)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$3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E71" s="79" t="str">
        <f>IF(OR($A71="",posicao_contratual!$Y71=""),"",IF(posicao_contratual!$Y71&gt;2,"",IF(OR(NOT(ISNUMBER(itens_Remanesc!C71)),AND(posicao_contratual!$Y71&gt;0,COUNTIFS(aditivos!$A$2:$A$200,$A71,aditivos!$D$2:$D$200,"*novo*")&gt;1)),"",IF(posicao_contratual!$Y71=2,IF(IFERROR(IF(ISNUMBER(INDEX(aditivos!$O$2:$O$200,MATCH($A71,aditivos!$A$2:$A$200,0))),MIN(INDEX(aditivos!$O$2:$O$200,MATCH($A71,aditivos!$A$2:$A$200,0)),posicao_contratual!$Y71),posicao_contratual!$Y71),posicao_contratual!$Y71)=2,itens_Remanesc!C71,IFERROR(ROUND(itens_Remanesc!C71*INDEX($L$2:$L$6,MIN(2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$4)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$4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F71" s="79" t="str">
        <f>IF(OR($A71="",posicao_contratual!$Y71=""),"",IF(posicao_contratual!$Y71&gt;3,"",IF(OR(NOT(ISNUMBER(itens_Remanesc!C71)),AND(posicao_contratual!$Y71&gt;0,COUNTIFS(aditivos!$A$2:$A$200,$A71,aditivos!$D$2:$D$200,"*novo*")&gt;1)),"",IF(posicao_contratual!$Y71=3,IF(IFERROR(IF(ISNUMBER(INDEX(aditivos!$O$2:$O$200,MATCH($A71,aditivos!$A$2:$A$200,0))),MIN(INDEX(aditivos!$O$2:$O$200,MATCH($A71,aditivos!$A$2:$A$200,0)),posicao_contratual!$Y71),posicao_contratual!$Y71),posicao_contratual!$Y71)=3,itens_Remanesc!C71,IFERROR(ROUND(itens_Remanesc!C71*INDEX($L$2:$L$6,MIN(3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$5)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$5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G71" s="79" t="str">
        <f>IF(OR($A71="",posicao_contratual!$Y71=""),"",IF(posicao_contratual!$Y71&gt;4,"",IF(OR(NOT(ISNUMBER(itens_Remanesc!C71)),AND(posicao_contratual!$Y71&gt;0,COUNTIFS(aditivos!$A$2:$A$200,$A71,aditivos!$D$2:$D$200,"*novo*")&gt;1)),"",IF(posicao_contratual!$Y71=4,IF(IFERROR(IF(ISNUMBER(INDEX(aditivos!$O$2:$O$200,MATCH($A71,aditivos!$A$2:$A$200,0))),MIN(INDEX(aditivos!$O$2:$O$200,MATCH($A71,aditivos!$A$2:$A$200,0)),posicao_contratual!$Y71),posicao_contratual!$Y71),posicao_contratual!$Y71)=4,itens_Remanesc!C71,IFERROR(ROUND(itens_Remanesc!C71*INDEX($L$2:$L$6,MIN(4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$6)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$6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OR(NOT(ISNUMBER(itens_Remanesc!C72)),AND(posicao_contratual!$Y72&gt;0,COUNTIFS(aditivos!$A$2:$A$200,$A72,aditivos!$D$2:$D$200,"*novo*")&gt;1)),"",IF(posicao_contratual!$Y72=1,IF(IFERROR(IF(ISNUMBER(INDEX(aditivos!$O$2:$O$200,MATCH($A72,aditivos!$A$2:$A$200,0))),MIN(INDEX(aditivos!$O$2:$O$200,MATCH($A72,aditivos!$A$2:$A$200,0)),posicao_contratual!$Y72),posicao_contratual!$Y72),posicao_contratual!$Y72)=1,itens_Remanesc!C72,IFERROR(ROUND(itens_Remanesc!C72*INDEX($L$2:$L$6,MIN(1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$3)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$3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E72" s="79" t="str">
        <f>IF(OR($A72="",posicao_contratual!$Y72=""),"",IF(posicao_contratual!$Y72&gt;2,"",IF(OR(NOT(ISNUMBER(itens_Remanesc!C72)),AND(posicao_contratual!$Y72&gt;0,COUNTIFS(aditivos!$A$2:$A$200,$A72,aditivos!$D$2:$D$200,"*novo*")&gt;1)),"",IF(posicao_contratual!$Y72=2,IF(IFERROR(IF(ISNUMBER(INDEX(aditivos!$O$2:$O$200,MATCH($A72,aditivos!$A$2:$A$200,0))),MIN(INDEX(aditivos!$O$2:$O$200,MATCH($A72,aditivos!$A$2:$A$200,0)),posicao_contratual!$Y72),posicao_contratual!$Y72),posicao_contratual!$Y72)=2,itens_Remanesc!C72,IFERROR(ROUND(itens_Remanesc!C72*INDEX($L$2:$L$6,MIN(2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$4)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$4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F72" s="79" t="str">
        <f>IF(OR($A72="",posicao_contratual!$Y72=""),"",IF(posicao_contratual!$Y72&gt;3,"",IF(OR(NOT(ISNUMBER(itens_Remanesc!C72)),AND(posicao_contratual!$Y72&gt;0,COUNTIFS(aditivos!$A$2:$A$200,$A72,aditivos!$D$2:$D$200,"*novo*")&gt;1)),"",IF(posicao_contratual!$Y72=3,IF(IFERROR(IF(ISNUMBER(INDEX(aditivos!$O$2:$O$200,MATCH($A72,aditivos!$A$2:$A$200,0))),MIN(INDEX(aditivos!$O$2:$O$200,MATCH($A72,aditivos!$A$2:$A$200,0)),posicao_contratual!$Y72),posicao_contratual!$Y72),posicao_contratual!$Y72)=3,itens_Remanesc!C72,IFERROR(ROUND(itens_Remanesc!C72*INDEX($L$2:$L$6,MIN(3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$5)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$5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G72" s="79" t="str">
        <f>IF(OR($A72="",posicao_contratual!$Y72=""),"",IF(posicao_contratual!$Y72&gt;4,"",IF(OR(NOT(ISNUMBER(itens_Remanesc!C72)),AND(posicao_contratual!$Y72&gt;0,COUNTIFS(aditivos!$A$2:$A$200,$A72,aditivos!$D$2:$D$200,"*novo*")&gt;1)),"",IF(posicao_contratual!$Y72=4,IF(IFERROR(IF(ISNUMBER(INDEX(aditivos!$O$2:$O$200,MATCH($A72,aditivos!$A$2:$A$200,0))),MIN(INDEX(aditivos!$O$2:$O$200,MATCH($A72,aditivos!$A$2:$A$200,0)),posicao_contratual!$Y72),posicao_contratual!$Y72),posicao_contratual!$Y72)=4,itens_Remanesc!C72,IFERROR(ROUND(itens_Remanesc!C72*INDEX($L$2:$L$6,MIN(4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$6)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$6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OR(NOT(ISNUMBER(itens_Remanesc!C73)),AND(posicao_contratual!$Y73&gt;0,COUNTIFS(aditivos!$A$2:$A$200,$A73,aditivos!$D$2:$D$200,"*novo*")&gt;1)),"",IF(posicao_contratual!$Y73=1,IF(IFERROR(IF(ISNUMBER(INDEX(aditivos!$O$2:$O$200,MATCH($A73,aditivos!$A$2:$A$200,0))),MIN(INDEX(aditivos!$O$2:$O$200,MATCH($A73,aditivos!$A$2:$A$200,0)),posicao_contratual!$Y73),posicao_contratual!$Y73),posicao_contratual!$Y73)=1,itens_Remanesc!C73,IFERROR(ROUND(itens_Remanesc!C73*INDEX($L$2:$L$6,MIN(1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$3)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$3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E73" s="79" t="str">
        <f>IF(OR($A73="",posicao_contratual!$Y73=""),"",IF(posicao_contratual!$Y73&gt;2,"",IF(OR(NOT(ISNUMBER(itens_Remanesc!C73)),AND(posicao_contratual!$Y73&gt;0,COUNTIFS(aditivos!$A$2:$A$200,$A73,aditivos!$D$2:$D$200,"*novo*")&gt;1)),"",IF(posicao_contratual!$Y73=2,IF(IFERROR(IF(ISNUMBER(INDEX(aditivos!$O$2:$O$200,MATCH($A73,aditivos!$A$2:$A$200,0))),MIN(INDEX(aditivos!$O$2:$O$200,MATCH($A73,aditivos!$A$2:$A$200,0)),posicao_contratual!$Y73),posicao_contratual!$Y73),posicao_contratual!$Y73)=2,itens_Remanesc!C73,IFERROR(ROUND(itens_Remanesc!C73*INDEX($L$2:$L$6,MIN(2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$4)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$4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F73" s="79" t="str">
        <f>IF(OR($A73="",posicao_contratual!$Y73=""),"",IF(posicao_contratual!$Y73&gt;3,"",IF(OR(NOT(ISNUMBER(itens_Remanesc!C73)),AND(posicao_contratual!$Y73&gt;0,COUNTIFS(aditivos!$A$2:$A$200,$A73,aditivos!$D$2:$D$200,"*novo*")&gt;1)),"",IF(posicao_contratual!$Y73=3,IF(IFERROR(IF(ISNUMBER(INDEX(aditivos!$O$2:$O$200,MATCH($A73,aditivos!$A$2:$A$200,0))),MIN(INDEX(aditivos!$O$2:$O$200,MATCH($A73,aditivos!$A$2:$A$200,0)),posicao_contratual!$Y73),posicao_contratual!$Y73),posicao_contratual!$Y73)=3,itens_Remanesc!C73,IFERROR(ROUND(itens_Remanesc!C73*INDEX($L$2:$L$6,MIN(3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$5)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$5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G73" s="79" t="str">
        <f>IF(OR($A73="",posicao_contratual!$Y73=""),"",IF(posicao_contratual!$Y73&gt;4,"",IF(OR(NOT(ISNUMBER(itens_Remanesc!C73)),AND(posicao_contratual!$Y73&gt;0,COUNTIFS(aditivos!$A$2:$A$200,$A73,aditivos!$D$2:$D$200,"*novo*")&gt;1)),"",IF(posicao_contratual!$Y73=4,IF(IFERROR(IF(ISNUMBER(INDEX(aditivos!$O$2:$O$200,MATCH($A73,aditivos!$A$2:$A$200,0))),MIN(INDEX(aditivos!$O$2:$O$200,MATCH($A73,aditivos!$A$2:$A$200,0)),posicao_contratual!$Y73),posicao_contratual!$Y73),posicao_contratual!$Y73)=4,itens_Remanesc!C73,IFERROR(ROUND(itens_Remanesc!C73*INDEX($L$2:$L$6,MIN(4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$6)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$6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OR(NOT(ISNUMBER(itens_Remanesc!C74)),AND(posicao_contratual!$Y74&gt;0,COUNTIFS(aditivos!$A$2:$A$200,$A74,aditivos!$D$2:$D$200,"*novo*")&gt;1)),"",IF(posicao_contratual!$Y74=1,IF(IFERROR(IF(ISNUMBER(INDEX(aditivos!$O$2:$O$200,MATCH($A74,aditivos!$A$2:$A$200,0))),MIN(INDEX(aditivos!$O$2:$O$200,MATCH($A74,aditivos!$A$2:$A$200,0)),posicao_contratual!$Y74),posicao_contratual!$Y74),posicao_contratual!$Y74)=1,itens_Remanesc!C74,IFERROR(ROUND(itens_Remanesc!C74*INDEX($L$2:$L$6,MIN(1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$3)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$3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E74" s="79" t="str">
        <f>IF(OR($A74="",posicao_contratual!$Y74=""),"",IF(posicao_contratual!$Y74&gt;2,"",IF(OR(NOT(ISNUMBER(itens_Remanesc!C74)),AND(posicao_contratual!$Y74&gt;0,COUNTIFS(aditivos!$A$2:$A$200,$A74,aditivos!$D$2:$D$200,"*novo*")&gt;1)),"",IF(posicao_contratual!$Y74=2,IF(IFERROR(IF(ISNUMBER(INDEX(aditivos!$O$2:$O$200,MATCH($A74,aditivos!$A$2:$A$200,0))),MIN(INDEX(aditivos!$O$2:$O$200,MATCH($A74,aditivos!$A$2:$A$200,0)),posicao_contratual!$Y74),posicao_contratual!$Y74),posicao_contratual!$Y74)=2,itens_Remanesc!C74,IFERROR(ROUND(itens_Remanesc!C74*INDEX($L$2:$L$6,MIN(2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$4)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$4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F74" s="79" t="str">
        <f>IF(OR($A74="",posicao_contratual!$Y74=""),"",IF(posicao_contratual!$Y74&gt;3,"",IF(OR(NOT(ISNUMBER(itens_Remanesc!C74)),AND(posicao_contratual!$Y74&gt;0,COUNTIFS(aditivos!$A$2:$A$200,$A74,aditivos!$D$2:$D$200,"*novo*")&gt;1)),"",IF(posicao_contratual!$Y74=3,IF(IFERROR(IF(ISNUMBER(INDEX(aditivos!$O$2:$O$200,MATCH($A74,aditivos!$A$2:$A$200,0))),MIN(INDEX(aditivos!$O$2:$O$200,MATCH($A74,aditivos!$A$2:$A$200,0)),posicao_contratual!$Y74),posicao_contratual!$Y74),posicao_contratual!$Y74)=3,itens_Remanesc!C74,IFERROR(ROUND(itens_Remanesc!C74*INDEX($L$2:$L$6,MIN(3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$5)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$5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G74" s="79" t="str">
        <f>IF(OR($A74="",posicao_contratual!$Y74=""),"",IF(posicao_contratual!$Y74&gt;4,"",IF(OR(NOT(ISNUMBER(itens_Remanesc!C74)),AND(posicao_contratual!$Y74&gt;0,COUNTIFS(aditivos!$A$2:$A$200,$A74,aditivos!$D$2:$D$200,"*novo*")&gt;1)),"",IF(posicao_contratual!$Y74=4,IF(IFERROR(IF(ISNUMBER(INDEX(aditivos!$O$2:$O$200,MATCH($A74,aditivos!$A$2:$A$200,0))),MIN(INDEX(aditivos!$O$2:$O$200,MATCH($A74,aditivos!$A$2:$A$200,0)),posicao_contratual!$Y74),posicao_contratual!$Y74),posicao_contratual!$Y74)=4,itens_Remanesc!C74,IFERROR(ROUND(itens_Remanesc!C74*INDEX($L$2:$L$6,MIN(4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$6)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$6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OR(NOT(ISNUMBER(itens_Remanesc!C75)),AND(posicao_contratual!$Y75&gt;0,COUNTIFS(aditivos!$A$2:$A$200,$A75,aditivos!$D$2:$D$200,"*novo*")&gt;1)),"",IF(posicao_contratual!$Y75=1,IF(IFERROR(IF(ISNUMBER(INDEX(aditivos!$O$2:$O$200,MATCH($A75,aditivos!$A$2:$A$200,0))),MIN(INDEX(aditivos!$O$2:$O$200,MATCH($A75,aditivos!$A$2:$A$200,0)),posicao_contratual!$Y75),posicao_contratual!$Y75),posicao_contratual!$Y75)=1,itens_Remanesc!C75,IFERROR(ROUND(itens_Remanesc!C75*INDEX($L$2:$L$6,MIN(1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$3)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$3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E75" s="79" t="str">
        <f>IF(OR($A75="",posicao_contratual!$Y75=""),"",IF(posicao_contratual!$Y75&gt;2,"",IF(OR(NOT(ISNUMBER(itens_Remanesc!C75)),AND(posicao_contratual!$Y75&gt;0,COUNTIFS(aditivos!$A$2:$A$200,$A75,aditivos!$D$2:$D$200,"*novo*")&gt;1)),"",IF(posicao_contratual!$Y75=2,IF(IFERROR(IF(ISNUMBER(INDEX(aditivos!$O$2:$O$200,MATCH($A75,aditivos!$A$2:$A$200,0))),MIN(INDEX(aditivos!$O$2:$O$200,MATCH($A75,aditivos!$A$2:$A$200,0)),posicao_contratual!$Y75),posicao_contratual!$Y75),posicao_contratual!$Y75)=2,itens_Remanesc!C75,IFERROR(ROUND(itens_Remanesc!C75*INDEX($L$2:$L$6,MIN(2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$4)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$4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F75" s="79" t="str">
        <f>IF(OR($A75="",posicao_contratual!$Y75=""),"",IF(posicao_contratual!$Y75&gt;3,"",IF(OR(NOT(ISNUMBER(itens_Remanesc!C75)),AND(posicao_contratual!$Y75&gt;0,COUNTIFS(aditivos!$A$2:$A$200,$A75,aditivos!$D$2:$D$200,"*novo*")&gt;1)),"",IF(posicao_contratual!$Y75=3,IF(IFERROR(IF(ISNUMBER(INDEX(aditivos!$O$2:$O$200,MATCH($A75,aditivos!$A$2:$A$200,0))),MIN(INDEX(aditivos!$O$2:$O$200,MATCH($A75,aditivos!$A$2:$A$200,0)),posicao_contratual!$Y75),posicao_contratual!$Y75),posicao_contratual!$Y75)=3,itens_Remanesc!C75,IFERROR(ROUND(itens_Remanesc!C75*INDEX($L$2:$L$6,MIN(3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$5)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$5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G75" s="79" t="str">
        <f>IF(OR($A75="",posicao_contratual!$Y75=""),"",IF(posicao_contratual!$Y75&gt;4,"",IF(OR(NOT(ISNUMBER(itens_Remanesc!C75)),AND(posicao_contratual!$Y75&gt;0,COUNTIFS(aditivos!$A$2:$A$200,$A75,aditivos!$D$2:$D$200,"*novo*")&gt;1)),"",IF(posicao_contratual!$Y75=4,IF(IFERROR(IF(ISNUMBER(INDEX(aditivos!$O$2:$O$200,MATCH($A75,aditivos!$A$2:$A$200,0))),MIN(INDEX(aditivos!$O$2:$O$200,MATCH($A75,aditivos!$A$2:$A$200,0)),posicao_contratual!$Y75),posicao_contratual!$Y75),posicao_contratual!$Y75)=4,itens_Remanesc!C75,IFERROR(ROUND(itens_Remanesc!C75*INDEX($L$2:$L$6,MIN(4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$6)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$6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OR(NOT(ISNUMBER(itens_Remanesc!C76)),AND(posicao_contratual!$Y76&gt;0,COUNTIFS(aditivos!$A$2:$A$200,$A76,aditivos!$D$2:$D$200,"*novo*")&gt;1)),"",IF(posicao_contratual!$Y76=1,IF(IFERROR(IF(ISNUMBER(INDEX(aditivos!$O$2:$O$200,MATCH($A76,aditivos!$A$2:$A$200,0))),MIN(INDEX(aditivos!$O$2:$O$200,MATCH($A76,aditivos!$A$2:$A$200,0)),posicao_contratual!$Y76),posicao_contratual!$Y76),posicao_contratual!$Y76)=1,itens_Remanesc!C76,IFERROR(ROUND(itens_Remanesc!C76*INDEX($L$2:$L$6,MIN(1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$3)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$3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E76" s="79" t="str">
        <f>IF(OR($A76="",posicao_contratual!$Y76=""),"",IF(posicao_contratual!$Y76&gt;2,"",IF(OR(NOT(ISNUMBER(itens_Remanesc!C76)),AND(posicao_contratual!$Y76&gt;0,COUNTIFS(aditivos!$A$2:$A$200,$A76,aditivos!$D$2:$D$200,"*novo*")&gt;1)),"",IF(posicao_contratual!$Y76=2,IF(IFERROR(IF(ISNUMBER(INDEX(aditivos!$O$2:$O$200,MATCH($A76,aditivos!$A$2:$A$200,0))),MIN(INDEX(aditivos!$O$2:$O$200,MATCH($A76,aditivos!$A$2:$A$200,0)),posicao_contratual!$Y76),posicao_contratual!$Y76),posicao_contratual!$Y76)=2,itens_Remanesc!C76,IFERROR(ROUND(itens_Remanesc!C76*INDEX($L$2:$L$6,MIN(2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$4)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$4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F76" s="79" t="str">
        <f>IF(OR($A76="",posicao_contratual!$Y76=""),"",IF(posicao_contratual!$Y76&gt;3,"",IF(OR(NOT(ISNUMBER(itens_Remanesc!C76)),AND(posicao_contratual!$Y76&gt;0,COUNTIFS(aditivos!$A$2:$A$200,$A76,aditivos!$D$2:$D$200,"*novo*")&gt;1)),"",IF(posicao_contratual!$Y76=3,IF(IFERROR(IF(ISNUMBER(INDEX(aditivos!$O$2:$O$200,MATCH($A76,aditivos!$A$2:$A$200,0))),MIN(INDEX(aditivos!$O$2:$O$200,MATCH($A76,aditivos!$A$2:$A$200,0)),posicao_contratual!$Y76),posicao_contratual!$Y76),posicao_contratual!$Y76)=3,itens_Remanesc!C76,IFERROR(ROUND(itens_Remanesc!C76*INDEX($L$2:$L$6,MIN(3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$5)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$5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G76" s="79" t="str">
        <f>IF(OR($A76="",posicao_contratual!$Y76=""),"",IF(posicao_contratual!$Y76&gt;4,"",IF(OR(NOT(ISNUMBER(itens_Remanesc!C76)),AND(posicao_contratual!$Y76&gt;0,COUNTIFS(aditivos!$A$2:$A$200,$A76,aditivos!$D$2:$D$200,"*novo*")&gt;1)),"",IF(posicao_contratual!$Y76=4,IF(IFERROR(IF(ISNUMBER(INDEX(aditivos!$O$2:$O$200,MATCH($A76,aditivos!$A$2:$A$200,0))),MIN(INDEX(aditivos!$O$2:$O$200,MATCH($A76,aditivos!$A$2:$A$200,0)),posicao_contratual!$Y76),posicao_contratual!$Y76),posicao_contratual!$Y76)=4,itens_Remanesc!C76,IFERROR(ROUND(itens_Remanesc!C76*INDEX($L$2:$L$6,MIN(4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$6)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$6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OR(NOT(ISNUMBER(itens_Remanesc!C77)),AND(posicao_contratual!$Y77&gt;0,COUNTIFS(aditivos!$A$2:$A$200,$A77,aditivos!$D$2:$D$200,"*novo*")&gt;1)),"",IF(posicao_contratual!$Y77=1,IF(IFERROR(IF(ISNUMBER(INDEX(aditivos!$O$2:$O$200,MATCH($A77,aditivos!$A$2:$A$200,0))),MIN(INDEX(aditivos!$O$2:$O$200,MATCH($A77,aditivos!$A$2:$A$200,0)),posicao_contratual!$Y77),posicao_contratual!$Y77),posicao_contratual!$Y77)=1,itens_Remanesc!C77,IFERROR(ROUND(itens_Remanesc!C77*INDEX($L$2:$L$6,MIN(1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$3)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$3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E77" s="79" t="str">
        <f>IF(OR($A77="",posicao_contratual!$Y77=""),"",IF(posicao_contratual!$Y77&gt;2,"",IF(OR(NOT(ISNUMBER(itens_Remanesc!C77)),AND(posicao_contratual!$Y77&gt;0,COUNTIFS(aditivos!$A$2:$A$200,$A77,aditivos!$D$2:$D$200,"*novo*")&gt;1)),"",IF(posicao_contratual!$Y77=2,IF(IFERROR(IF(ISNUMBER(INDEX(aditivos!$O$2:$O$200,MATCH($A77,aditivos!$A$2:$A$200,0))),MIN(INDEX(aditivos!$O$2:$O$200,MATCH($A77,aditivos!$A$2:$A$200,0)),posicao_contratual!$Y77),posicao_contratual!$Y77),posicao_contratual!$Y77)=2,itens_Remanesc!C77,IFERROR(ROUND(itens_Remanesc!C77*INDEX($L$2:$L$6,MIN(2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$4)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$4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F77" s="79" t="str">
        <f>IF(OR($A77="",posicao_contratual!$Y77=""),"",IF(posicao_contratual!$Y77&gt;3,"",IF(OR(NOT(ISNUMBER(itens_Remanesc!C77)),AND(posicao_contratual!$Y77&gt;0,COUNTIFS(aditivos!$A$2:$A$200,$A77,aditivos!$D$2:$D$200,"*novo*")&gt;1)),"",IF(posicao_contratual!$Y77=3,IF(IFERROR(IF(ISNUMBER(INDEX(aditivos!$O$2:$O$200,MATCH($A77,aditivos!$A$2:$A$200,0))),MIN(INDEX(aditivos!$O$2:$O$200,MATCH($A77,aditivos!$A$2:$A$200,0)),posicao_contratual!$Y77),posicao_contratual!$Y77),posicao_contratual!$Y77)=3,itens_Remanesc!C77,IFERROR(ROUND(itens_Remanesc!C77*INDEX($L$2:$L$6,MIN(3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$5)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$5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G77" s="79" t="str">
        <f>IF(OR($A77="",posicao_contratual!$Y77=""),"",IF(posicao_contratual!$Y77&gt;4,"",IF(OR(NOT(ISNUMBER(itens_Remanesc!C77)),AND(posicao_contratual!$Y77&gt;0,COUNTIFS(aditivos!$A$2:$A$200,$A77,aditivos!$D$2:$D$200,"*novo*")&gt;1)),"",IF(posicao_contratual!$Y77=4,IF(IFERROR(IF(ISNUMBER(INDEX(aditivos!$O$2:$O$200,MATCH($A77,aditivos!$A$2:$A$200,0))),MIN(INDEX(aditivos!$O$2:$O$200,MATCH($A77,aditivos!$A$2:$A$200,0)),posicao_contratual!$Y77),posicao_contratual!$Y77),posicao_contratual!$Y77)=4,itens_Remanesc!C77,IFERROR(ROUND(itens_Remanesc!C77*INDEX($L$2:$L$6,MIN(4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$6)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$6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OR(NOT(ISNUMBER(itens_Remanesc!C78)),AND(posicao_contratual!$Y78&gt;0,COUNTIFS(aditivos!$A$2:$A$200,$A78,aditivos!$D$2:$D$200,"*novo*")&gt;1)),"",IF(posicao_contratual!$Y78=1,IF(IFERROR(IF(ISNUMBER(INDEX(aditivos!$O$2:$O$200,MATCH($A78,aditivos!$A$2:$A$200,0))),MIN(INDEX(aditivos!$O$2:$O$200,MATCH($A78,aditivos!$A$2:$A$200,0)),posicao_contratual!$Y78),posicao_contratual!$Y78),posicao_contratual!$Y78)=1,itens_Remanesc!C78,IFERROR(ROUND(itens_Remanesc!C78*INDEX($L$2:$L$6,MIN(1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$3)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$3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E78" s="79" t="str">
        <f>IF(OR($A78="",posicao_contratual!$Y78=""),"",IF(posicao_contratual!$Y78&gt;2,"",IF(OR(NOT(ISNUMBER(itens_Remanesc!C78)),AND(posicao_contratual!$Y78&gt;0,COUNTIFS(aditivos!$A$2:$A$200,$A78,aditivos!$D$2:$D$200,"*novo*")&gt;1)),"",IF(posicao_contratual!$Y78=2,IF(IFERROR(IF(ISNUMBER(INDEX(aditivos!$O$2:$O$200,MATCH($A78,aditivos!$A$2:$A$200,0))),MIN(INDEX(aditivos!$O$2:$O$200,MATCH($A78,aditivos!$A$2:$A$200,0)),posicao_contratual!$Y78),posicao_contratual!$Y78),posicao_contratual!$Y78)=2,itens_Remanesc!C78,IFERROR(ROUND(itens_Remanesc!C78*INDEX($L$2:$L$6,MIN(2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$4)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$4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F78" s="79" t="str">
        <f>IF(OR($A78="",posicao_contratual!$Y78=""),"",IF(posicao_contratual!$Y78&gt;3,"",IF(OR(NOT(ISNUMBER(itens_Remanesc!C78)),AND(posicao_contratual!$Y78&gt;0,COUNTIFS(aditivos!$A$2:$A$200,$A78,aditivos!$D$2:$D$200,"*novo*")&gt;1)),"",IF(posicao_contratual!$Y78=3,IF(IFERROR(IF(ISNUMBER(INDEX(aditivos!$O$2:$O$200,MATCH($A78,aditivos!$A$2:$A$200,0))),MIN(INDEX(aditivos!$O$2:$O$200,MATCH($A78,aditivos!$A$2:$A$200,0)),posicao_contratual!$Y78),posicao_contratual!$Y78),posicao_contratual!$Y78)=3,itens_Remanesc!C78,IFERROR(ROUND(itens_Remanesc!C78*INDEX($L$2:$L$6,MIN(3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$5)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$5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G78" s="79" t="str">
        <f>IF(OR($A78="",posicao_contratual!$Y78=""),"",IF(posicao_contratual!$Y78&gt;4,"",IF(OR(NOT(ISNUMBER(itens_Remanesc!C78)),AND(posicao_contratual!$Y78&gt;0,COUNTIFS(aditivos!$A$2:$A$200,$A78,aditivos!$D$2:$D$200,"*novo*")&gt;1)),"",IF(posicao_contratual!$Y78=4,IF(IFERROR(IF(ISNUMBER(INDEX(aditivos!$O$2:$O$200,MATCH($A78,aditivos!$A$2:$A$200,0))),MIN(INDEX(aditivos!$O$2:$O$200,MATCH($A78,aditivos!$A$2:$A$200,0)),posicao_contratual!$Y78),posicao_contratual!$Y78),posicao_contratual!$Y78)=4,itens_Remanesc!C78,IFERROR(ROUND(itens_Remanesc!C78*INDEX($L$2:$L$6,MIN(4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$6)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$6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OR(NOT(ISNUMBER(itens_Remanesc!C79)),AND(posicao_contratual!$Y79&gt;0,COUNTIFS(aditivos!$A$2:$A$200,$A79,aditivos!$D$2:$D$200,"*novo*")&gt;1)),"",IF(posicao_contratual!$Y79=1,IF(IFERROR(IF(ISNUMBER(INDEX(aditivos!$O$2:$O$200,MATCH($A79,aditivos!$A$2:$A$200,0))),MIN(INDEX(aditivos!$O$2:$O$200,MATCH($A79,aditivos!$A$2:$A$200,0)),posicao_contratual!$Y79),posicao_contratual!$Y79),posicao_contratual!$Y79)=1,itens_Remanesc!C79,IFERROR(ROUND(itens_Remanesc!C79*INDEX($L$2:$L$6,MIN(1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$3)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$3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E79" s="79" t="str">
        <f>IF(OR($A79="",posicao_contratual!$Y79=""),"",IF(posicao_contratual!$Y79&gt;2,"",IF(OR(NOT(ISNUMBER(itens_Remanesc!C79)),AND(posicao_contratual!$Y79&gt;0,COUNTIFS(aditivos!$A$2:$A$200,$A79,aditivos!$D$2:$D$200,"*novo*")&gt;1)),"",IF(posicao_contratual!$Y79=2,IF(IFERROR(IF(ISNUMBER(INDEX(aditivos!$O$2:$O$200,MATCH($A79,aditivos!$A$2:$A$200,0))),MIN(INDEX(aditivos!$O$2:$O$200,MATCH($A79,aditivos!$A$2:$A$200,0)),posicao_contratual!$Y79),posicao_contratual!$Y79),posicao_contratual!$Y79)=2,itens_Remanesc!C79,IFERROR(ROUND(itens_Remanesc!C79*INDEX($L$2:$L$6,MIN(2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$4)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$4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F79" s="79" t="str">
        <f>IF(OR($A79="",posicao_contratual!$Y79=""),"",IF(posicao_contratual!$Y79&gt;3,"",IF(OR(NOT(ISNUMBER(itens_Remanesc!C79)),AND(posicao_contratual!$Y79&gt;0,COUNTIFS(aditivos!$A$2:$A$200,$A79,aditivos!$D$2:$D$200,"*novo*")&gt;1)),"",IF(posicao_contratual!$Y79=3,IF(IFERROR(IF(ISNUMBER(INDEX(aditivos!$O$2:$O$200,MATCH($A79,aditivos!$A$2:$A$200,0))),MIN(INDEX(aditivos!$O$2:$O$200,MATCH($A79,aditivos!$A$2:$A$200,0)),posicao_contratual!$Y79),posicao_contratual!$Y79),posicao_contratual!$Y79)=3,itens_Remanesc!C79,IFERROR(ROUND(itens_Remanesc!C79*INDEX($L$2:$L$6,MIN(3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$5)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$5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G79" s="79" t="str">
        <f>IF(OR($A79="",posicao_contratual!$Y79=""),"",IF(posicao_contratual!$Y79&gt;4,"",IF(OR(NOT(ISNUMBER(itens_Remanesc!C79)),AND(posicao_contratual!$Y79&gt;0,COUNTIFS(aditivos!$A$2:$A$200,$A79,aditivos!$D$2:$D$200,"*novo*")&gt;1)),"",IF(posicao_contratual!$Y79=4,IF(IFERROR(IF(ISNUMBER(INDEX(aditivos!$O$2:$O$200,MATCH($A79,aditivos!$A$2:$A$200,0))),MIN(INDEX(aditivos!$O$2:$O$200,MATCH($A79,aditivos!$A$2:$A$200,0)),posicao_contratual!$Y79),posicao_contratual!$Y79),posicao_contratual!$Y79)=4,itens_Remanesc!C79,IFERROR(ROUND(itens_Remanesc!C79*INDEX($L$2:$L$6,MIN(4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$6)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$6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OR(NOT(ISNUMBER(itens_Remanesc!C80)),AND(posicao_contratual!$Y80&gt;0,COUNTIFS(aditivos!$A$2:$A$200,$A80,aditivos!$D$2:$D$200,"*novo*")&gt;1)),"",IF(posicao_contratual!$Y80=1,IF(IFERROR(IF(ISNUMBER(INDEX(aditivos!$O$2:$O$200,MATCH($A80,aditivos!$A$2:$A$200,0))),MIN(INDEX(aditivos!$O$2:$O$200,MATCH($A80,aditivos!$A$2:$A$200,0)),posicao_contratual!$Y80),posicao_contratual!$Y80),posicao_contratual!$Y80)=1,itens_Remanesc!C80,IFERROR(ROUND(itens_Remanesc!C80*INDEX($L$2:$L$6,MIN(1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$3)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$3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E80" s="79" t="str">
        <f>IF(OR($A80="",posicao_contratual!$Y80=""),"",IF(posicao_contratual!$Y80&gt;2,"",IF(OR(NOT(ISNUMBER(itens_Remanesc!C80)),AND(posicao_contratual!$Y80&gt;0,COUNTIFS(aditivos!$A$2:$A$200,$A80,aditivos!$D$2:$D$200,"*novo*")&gt;1)),"",IF(posicao_contratual!$Y80=2,IF(IFERROR(IF(ISNUMBER(INDEX(aditivos!$O$2:$O$200,MATCH($A80,aditivos!$A$2:$A$200,0))),MIN(INDEX(aditivos!$O$2:$O$200,MATCH($A80,aditivos!$A$2:$A$200,0)),posicao_contratual!$Y80),posicao_contratual!$Y80),posicao_contratual!$Y80)=2,itens_Remanesc!C80,IFERROR(ROUND(itens_Remanesc!C80*INDEX($L$2:$L$6,MIN(2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$4)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$4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F80" s="79" t="str">
        <f>IF(OR($A80="",posicao_contratual!$Y80=""),"",IF(posicao_contratual!$Y80&gt;3,"",IF(OR(NOT(ISNUMBER(itens_Remanesc!C80)),AND(posicao_contratual!$Y80&gt;0,COUNTIFS(aditivos!$A$2:$A$200,$A80,aditivos!$D$2:$D$200,"*novo*")&gt;1)),"",IF(posicao_contratual!$Y80=3,IF(IFERROR(IF(ISNUMBER(INDEX(aditivos!$O$2:$O$200,MATCH($A80,aditivos!$A$2:$A$200,0))),MIN(INDEX(aditivos!$O$2:$O$200,MATCH($A80,aditivos!$A$2:$A$200,0)),posicao_contratual!$Y80),posicao_contratual!$Y80),posicao_contratual!$Y80)=3,itens_Remanesc!C80,IFERROR(ROUND(itens_Remanesc!C80*INDEX($L$2:$L$6,MIN(3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$5)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$5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G80" s="79" t="str">
        <f>IF(OR($A80="",posicao_contratual!$Y80=""),"",IF(posicao_contratual!$Y80&gt;4,"",IF(OR(NOT(ISNUMBER(itens_Remanesc!C80)),AND(posicao_contratual!$Y80&gt;0,COUNTIFS(aditivos!$A$2:$A$200,$A80,aditivos!$D$2:$D$200,"*novo*")&gt;1)),"",IF(posicao_contratual!$Y80=4,IF(IFERROR(IF(ISNUMBER(INDEX(aditivos!$O$2:$O$200,MATCH($A80,aditivos!$A$2:$A$200,0))),MIN(INDEX(aditivos!$O$2:$O$200,MATCH($A80,aditivos!$A$2:$A$200,0)),posicao_contratual!$Y80),posicao_contratual!$Y80),posicao_contratual!$Y80)=4,itens_Remanesc!C80,IFERROR(ROUND(itens_Remanesc!C80*INDEX($L$2:$L$6,MIN(4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$6)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$6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OR(NOT(ISNUMBER(itens_Remanesc!C81)),AND(posicao_contratual!$Y81&gt;0,COUNTIFS(aditivos!$A$2:$A$200,$A81,aditivos!$D$2:$D$200,"*novo*")&gt;1)),"",IF(posicao_contratual!$Y81=1,IF(IFERROR(IF(ISNUMBER(INDEX(aditivos!$O$2:$O$200,MATCH($A81,aditivos!$A$2:$A$200,0))),MIN(INDEX(aditivos!$O$2:$O$200,MATCH($A81,aditivos!$A$2:$A$200,0)),posicao_contratual!$Y81),posicao_contratual!$Y81),posicao_contratual!$Y81)=1,itens_Remanesc!C81,IFERROR(ROUND(itens_Remanesc!C81*INDEX($L$2:$L$6,MIN(1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$3)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$3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E81" s="79" t="str">
        <f>IF(OR($A81="",posicao_contratual!$Y81=""),"",IF(posicao_contratual!$Y81&gt;2,"",IF(OR(NOT(ISNUMBER(itens_Remanesc!C81)),AND(posicao_contratual!$Y81&gt;0,COUNTIFS(aditivos!$A$2:$A$200,$A81,aditivos!$D$2:$D$200,"*novo*")&gt;1)),"",IF(posicao_contratual!$Y81=2,IF(IFERROR(IF(ISNUMBER(INDEX(aditivos!$O$2:$O$200,MATCH($A81,aditivos!$A$2:$A$200,0))),MIN(INDEX(aditivos!$O$2:$O$200,MATCH($A81,aditivos!$A$2:$A$200,0)),posicao_contratual!$Y81),posicao_contratual!$Y81),posicao_contratual!$Y81)=2,itens_Remanesc!C81,IFERROR(ROUND(itens_Remanesc!C81*INDEX($L$2:$L$6,MIN(2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$4)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$4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F81" s="79" t="str">
        <f>IF(OR($A81="",posicao_contratual!$Y81=""),"",IF(posicao_contratual!$Y81&gt;3,"",IF(OR(NOT(ISNUMBER(itens_Remanesc!C81)),AND(posicao_contratual!$Y81&gt;0,COUNTIFS(aditivos!$A$2:$A$200,$A81,aditivos!$D$2:$D$200,"*novo*")&gt;1)),"",IF(posicao_contratual!$Y81=3,IF(IFERROR(IF(ISNUMBER(INDEX(aditivos!$O$2:$O$200,MATCH($A81,aditivos!$A$2:$A$200,0))),MIN(INDEX(aditivos!$O$2:$O$200,MATCH($A81,aditivos!$A$2:$A$200,0)),posicao_contratual!$Y81),posicao_contratual!$Y81),posicao_contratual!$Y81)=3,itens_Remanesc!C81,IFERROR(ROUND(itens_Remanesc!C81*INDEX($L$2:$L$6,MIN(3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$5)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$5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G81" s="79" t="str">
        <f>IF(OR($A81="",posicao_contratual!$Y81=""),"",IF(posicao_contratual!$Y81&gt;4,"",IF(OR(NOT(ISNUMBER(itens_Remanesc!C81)),AND(posicao_contratual!$Y81&gt;0,COUNTIFS(aditivos!$A$2:$A$200,$A81,aditivos!$D$2:$D$200,"*novo*")&gt;1)),"",IF(posicao_contratual!$Y81=4,IF(IFERROR(IF(ISNUMBER(INDEX(aditivos!$O$2:$O$200,MATCH($A81,aditivos!$A$2:$A$200,0))),MIN(INDEX(aditivos!$O$2:$O$200,MATCH($A81,aditivos!$A$2:$A$200,0)),posicao_contratual!$Y81),posicao_contratual!$Y81),posicao_contratual!$Y81)=4,itens_Remanesc!C81,IFERROR(ROUND(itens_Remanesc!C81*INDEX($L$2:$L$6,MIN(4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$6)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$6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OR(NOT(ISNUMBER(itens_Remanesc!C82)),AND(posicao_contratual!$Y82&gt;0,COUNTIFS(aditivos!$A$2:$A$200,$A82,aditivos!$D$2:$D$200,"*novo*")&gt;1)),"",IF(posicao_contratual!$Y82=1,IF(IFERROR(IF(ISNUMBER(INDEX(aditivos!$O$2:$O$200,MATCH($A82,aditivos!$A$2:$A$200,0))),MIN(INDEX(aditivos!$O$2:$O$200,MATCH($A82,aditivos!$A$2:$A$200,0)),posicao_contratual!$Y82),posicao_contratual!$Y82),posicao_contratual!$Y82)=1,itens_Remanesc!C82,IFERROR(ROUND(itens_Remanesc!C82*INDEX($L$2:$L$6,MIN(1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$3)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$3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E82" s="79" t="str">
        <f>IF(OR($A82="",posicao_contratual!$Y82=""),"",IF(posicao_contratual!$Y82&gt;2,"",IF(OR(NOT(ISNUMBER(itens_Remanesc!C82)),AND(posicao_contratual!$Y82&gt;0,COUNTIFS(aditivos!$A$2:$A$200,$A82,aditivos!$D$2:$D$200,"*novo*")&gt;1)),"",IF(posicao_contratual!$Y82=2,IF(IFERROR(IF(ISNUMBER(INDEX(aditivos!$O$2:$O$200,MATCH($A82,aditivos!$A$2:$A$200,0))),MIN(INDEX(aditivos!$O$2:$O$200,MATCH($A82,aditivos!$A$2:$A$200,0)),posicao_contratual!$Y82),posicao_contratual!$Y82),posicao_contratual!$Y82)=2,itens_Remanesc!C82,IFERROR(ROUND(itens_Remanesc!C82*INDEX($L$2:$L$6,MIN(2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$4)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$4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F82" s="79" t="str">
        <f>IF(OR($A82="",posicao_contratual!$Y82=""),"",IF(posicao_contratual!$Y82&gt;3,"",IF(OR(NOT(ISNUMBER(itens_Remanesc!C82)),AND(posicao_contratual!$Y82&gt;0,COUNTIFS(aditivos!$A$2:$A$200,$A82,aditivos!$D$2:$D$200,"*novo*")&gt;1)),"",IF(posicao_contratual!$Y82=3,IF(IFERROR(IF(ISNUMBER(INDEX(aditivos!$O$2:$O$200,MATCH($A82,aditivos!$A$2:$A$200,0))),MIN(INDEX(aditivos!$O$2:$O$200,MATCH($A82,aditivos!$A$2:$A$200,0)),posicao_contratual!$Y82),posicao_contratual!$Y82),posicao_contratual!$Y82)=3,itens_Remanesc!C82,IFERROR(ROUND(itens_Remanesc!C82*INDEX($L$2:$L$6,MIN(3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$5)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$5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G82" s="79" t="str">
        <f>IF(OR($A82="",posicao_contratual!$Y82=""),"",IF(posicao_contratual!$Y82&gt;4,"",IF(OR(NOT(ISNUMBER(itens_Remanesc!C82)),AND(posicao_contratual!$Y82&gt;0,COUNTIFS(aditivos!$A$2:$A$200,$A82,aditivos!$D$2:$D$200,"*novo*")&gt;1)),"",IF(posicao_contratual!$Y82=4,IF(IFERROR(IF(ISNUMBER(INDEX(aditivos!$O$2:$O$200,MATCH($A82,aditivos!$A$2:$A$200,0))),MIN(INDEX(aditivos!$O$2:$O$200,MATCH($A82,aditivos!$A$2:$A$200,0)),posicao_contratual!$Y82),posicao_contratual!$Y82),posicao_contratual!$Y82)=4,itens_Remanesc!C82,IFERROR(ROUND(itens_Remanesc!C82*INDEX($L$2:$L$6,MIN(4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$6)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$6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OR(NOT(ISNUMBER(itens_Remanesc!C83)),AND(posicao_contratual!$Y83&gt;0,COUNTIFS(aditivos!$A$2:$A$200,$A83,aditivos!$D$2:$D$200,"*novo*")&gt;1)),"",IF(posicao_contratual!$Y83=1,IF(IFERROR(IF(ISNUMBER(INDEX(aditivos!$O$2:$O$200,MATCH($A83,aditivos!$A$2:$A$200,0))),MIN(INDEX(aditivos!$O$2:$O$200,MATCH($A83,aditivos!$A$2:$A$200,0)),posicao_contratual!$Y83),posicao_contratual!$Y83),posicao_contratual!$Y83)=1,itens_Remanesc!C83,IFERROR(ROUND(itens_Remanesc!C83*INDEX($L$2:$L$6,MIN(1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$3)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$3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E83" s="79" t="str">
        <f>IF(OR($A83="",posicao_contratual!$Y83=""),"",IF(posicao_contratual!$Y83&gt;2,"",IF(OR(NOT(ISNUMBER(itens_Remanesc!C83)),AND(posicao_contratual!$Y83&gt;0,COUNTIFS(aditivos!$A$2:$A$200,$A83,aditivos!$D$2:$D$200,"*novo*")&gt;1)),"",IF(posicao_contratual!$Y83=2,IF(IFERROR(IF(ISNUMBER(INDEX(aditivos!$O$2:$O$200,MATCH($A83,aditivos!$A$2:$A$200,0))),MIN(INDEX(aditivos!$O$2:$O$200,MATCH($A83,aditivos!$A$2:$A$200,0)),posicao_contratual!$Y83),posicao_contratual!$Y83),posicao_contratual!$Y83)=2,itens_Remanesc!C83,IFERROR(ROUND(itens_Remanesc!C83*INDEX($L$2:$L$6,MIN(2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$4)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$4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F83" s="79" t="str">
        <f>IF(OR($A83="",posicao_contratual!$Y83=""),"",IF(posicao_contratual!$Y83&gt;3,"",IF(OR(NOT(ISNUMBER(itens_Remanesc!C83)),AND(posicao_contratual!$Y83&gt;0,COUNTIFS(aditivos!$A$2:$A$200,$A83,aditivos!$D$2:$D$200,"*novo*")&gt;1)),"",IF(posicao_contratual!$Y83=3,IF(IFERROR(IF(ISNUMBER(INDEX(aditivos!$O$2:$O$200,MATCH($A83,aditivos!$A$2:$A$200,0))),MIN(INDEX(aditivos!$O$2:$O$200,MATCH($A83,aditivos!$A$2:$A$200,0)),posicao_contratual!$Y83),posicao_contratual!$Y83),posicao_contratual!$Y83)=3,itens_Remanesc!C83,IFERROR(ROUND(itens_Remanesc!C83*INDEX($L$2:$L$6,MIN(3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$5)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$5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G83" s="79" t="str">
        <f>IF(OR($A83="",posicao_contratual!$Y83=""),"",IF(posicao_contratual!$Y83&gt;4,"",IF(OR(NOT(ISNUMBER(itens_Remanesc!C83)),AND(posicao_contratual!$Y83&gt;0,COUNTIFS(aditivos!$A$2:$A$200,$A83,aditivos!$D$2:$D$200,"*novo*")&gt;1)),"",IF(posicao_contratual!$Y83=4,IF(IFERROR(IF(ISNUMBER(INDEX(aditivos!$O$2:$O$200,MATCH($A83,aditivos!$A$2:$A$200,0))),MIN(INDEX(aditivos!$O$2:$O$200,MATCH($A83,aditivos!$A$2:$A$200,0)),posicao_contratual!$Y83),posicao_contratual!$Y83),posicao_contratual!$Y83)=4,itens_Remanesc!C83,IFERROR(ROUND(itens_Remanesc!C83*INDEX($L$2:$L$6,MIN(4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$6)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$6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OR(NOT(ISNUMBER(itens_Remanesc!C84)),AND(posicao_contratual!$Y84&gt;0,COUNTIFS(aditivos!$A$2:$A$200,$A84,aditivos!$D$2:$D$200,"*novo*")&gt;1)),"",IF(posicao_contratual!$Y84=1,IF(IFERROR(IF(ISNUMBER(INDEX(aditivos!$O$2:$O$200,MATCH($A84,aditivos!$A$2:$A$200,0))),MIN(INDEX(aditivos!$O$2:$O$200,MATCH($A84,aditivos!$A$2:$A$200,0)),posicao_contratual!$Y84),posicao_contratual!$Y84),posicao_contratual!$Y84)=1,itens_Remanesc!C84,IFERROR(ROUND(itens_Remanesc!C84*INDEX($L$2:$L$6,MIN(1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$3)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$3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E84" s="79" t="str">
        <f>IF(OR($A84="",posicao_contratual!$Y84=""),"",IF(posicao_contratual!$Y84&gt;2,"",IF(OR(NOT(ISNUMBER(itens_Remanesc!C84)),AND(posicao_contratual!$Y84&gt;0,COUNTIFS(aditivos!$A$2:$A$200,$A84,aditivos!$D$2:$D$200,"*novo*")&gt;1)),"",IF(posicao_contratual!$Y84=2,IF(IFERROR(IF(ISNUMBER(INDEX(aditivos!$O$2:$O$200,MATCH($A84,aditivos!$A$2:$A$200,0))),MIN(INDEX(aditivos!$O$2:$O$200,MATCH($A84,aditivos!$A$2:$A$200,0)),posicao_contratual!$Y84),posicao_contratual!$Y84),posicao_contratual!$Y84)=2,itens_Remanesc!C84,IFERROR(ROUND(itens_Remanesc!C84*INDEX($L$2:$L$6,MIN(2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$4)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$4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F84" s="79" t="str">
        <f>IF(OR($A84="",posicao_contratual!$Y84=""),"",IF(posicao_contratual!$Y84&gt;3,"",IF(OR(NOT(ISNUMBER(itens_Remanesc!C84)),AND(posicao_contratual!$Y84&gt;0,COUNTIFS(aditivos!$A$2:$A$200,$A84,aditivos!$D$2:$D$200,"*novo*")&gt;1)),"",IF(posicao_contratual!$Y84=3,IF(IFERROR(IF(ISNUMBER(INDEX(aditivos!$O$2:$O$200,MATCH($A84,aditivos!$A$2:$A$200,0))),MIN(INDEX(aditivos!$O$2:$O$200,MATCH($A84,aditivos!$A$2:$A$200,0)),posicao_contratual!$Y84),posicao_contratual!$Y84),posicao_contratual!$Y84)=3,itens_Remanesc!C84,IFERROR(ROUND(itens_Remanesc!C84*INDEX($L$2:$L$6,MIN(3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$5)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$5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G84" s="79" t="str">
        <f>IF(OR($A84="",posicao_contratual!$Y84=""),"",IF(posicao_contratual!$Y84&gt;4,"",IF(OR(NOT(ISNUMBER(itens_Remanesc!C84)),AND(posicao_contratual!$Y84&gt;0,COUNTIFS(aditivos!$A$2:$A$200,$A84,aditivos!$D$2:$D$200,"*novo*")&gt;1)),"",IF(posicao_contratual!$Y84=4,IF(IFERROR(IF(ISNUMBER(INDEX(aditivos!$O$2:$O$200,MATCH($A84,aditivos!$A$2:$A$200,0))),MIN(INDEX(aditivos!$O$2:$O$200,MATCH($A84,aditivos!$A$2:$A$200,0)),posicao_contratual!$Y84),posicao_contratual!$Y84),posicao_contratual!$Y84)=4,itens_Remanesc!C84,IFERROR(ROUND(itens_Remanesc!C84*INDEX($L$2:$L$6,MIN(4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$6)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$6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OR(NOT(ISNUMBER(itens_Remanesc!C85)),AND(posicao_contratual!$Y85&gt;0,COUNTIFS(aditivos!$A$2:$A$200,$A85,aditivos!$D$2:$D$200,"*novo*")&gt;1)),"",IF(posicao_contratual!$Y85=1,IF(IFERROR(IF(ISNUMBER(INDEX(aditivos!$O$2:$O$200,MATCH($A85,aditivos!$A$2:$A$200,0))),MIN(INDEX(aditivos!$O$2:$O$200,MATCH($A85,aditivos!$A$2:$A$200,0)),posicao_contratual!$Y85),posicao_contratual!$Y85),posicao_contratual!$Y85)=1,itens_Remanesc!C85,IFERROR(ROUND(itens_Remanesc!C85*INDEX($L$2:$L$6,MIN(1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$3)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$3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E85" s="79" t="str">
        <f>IF(OR($A85="",posicao_contratual!$Y85=""),"",IF(posicao_contratual!$Y85&gt;2,"",IF(OR(NOT(ISNUMBER(itens_Remanesc!C85)),AND(posicao_contratual!$Y85&gt;0,COUNTIFS(aditivos!$A$2:$A$200,$A85,aditivos!$D$2:$D$200,"*novo*")&gt;1)),"",IF(posicao_contratual!$Y85=2,IF(IFERROR(IF(ISNUMBER(INDEX(aditivos!$O$2:$O$200,MATCH($A85,aditivos!$A$2:$A$200,0))),MIN(INDEX(aditivos!$O$2:$O$200,MATCH($A85,aditivos!$A$2:$A$200,0)),posicao_contratual!$Y85),posicao_contratual!$Y85),posicao_contratual!$Y85)=2,itens_Remanesc!C85,IFERROR(ROUND(itens_Remanesc!C85*INDEX($L$2:$L$6,MIN(2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$4)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$4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F85" s="79" t="str">
        <f>IF(OR($A85="",posicao_contratual!$Y85=""),"",IF(posicao_contratual!$Y85&gt;3,"",IF(OR(NOT(ISNUMBER(itens_Remanesc!C85)),AND(posicao_contratual!$Y85&gt;0,COUNTIFS(aditivos!$A$2:$A$200,$A85,aditivos!$D$2:$D$200,"*novo*")&gt;1)),"",IF(posicao_contratual!$Y85=3,IF(IFERROR(IF(ISNUMBER(INDEX(aditivos!$O$2:$O$200,MATCH($A85,aditivos!$A$2:$A$200,0))),MIN(INDEX(aditivos!$O$2:$O$200,MATCH($A85,aditivos!$A$2:$A$200,0)),posicao_contratual!$Y85),posicao_contratual!$Y85),posicao_contratual!$Y85)=3,itens_Remanesc!C85,IFERROR(ROUND(itens_Remanesc!C85*INDEX($L$2:$L$6,MIN(3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$5)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$5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G85" s="79" t="str">
        <f>IF(OR($A85="",posicao_contratual!$Y85=""),"",IF(posicao_contratual!$Y85&gt;4,"",IF(OR(NOT(ISNUMBER(itens_Remanesc!C85)),AND(posicao_contratual!$Y85&gt;0,COUNTIFS(aditivos!$A$2:$A$200,$A85,aditivos!$D$2:$D$200,"*novo*")&gt;1)),"",IF(posicao_contratual!$Y85=4,IF(IFERROR(IF(ISNUMBER(INDEX(aditivos!$O$2:$O$200,MATCH($A85,aditivos!$A$2:$A$200,0))),MIN(INDEX(aditivos!$O$2:$O$200,MATCH($A85,aditivos!$A$2:$A$200,0)),posicao_contratual!$Y85),posicao_contratual!$Y85),posicao_contratual!$Y85)=4,itens_Remanesc!C85,IFERROR(ROUND(itens_Remanesc!C85*INDEX($L$2:$L$6,MIN(4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$6)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$6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OR(NOT(ISNUMBER(itens_Remanesc!C86)),AND(posicao_contratual!$Y86&gt;0,COUNTIFS(aditivos!$A$2:$A$200,$A86,aditivos!$D$2:$D$200,"*novo*")&gt;1)),"",IF(posicao_contratual!$Y86=1,IF(IFERROR(IF(ISNUMBER(INDEX(aditivos!$O$2:$O$200,MATCH($A86,aditivos!$A$2:$A$200,0))),MIN(INDEX(aditivos!$O$2:$O$200,MATCH($A86,aditivos!$A$2:$A$200,0)),posicao_contratual!$Y86),posicao_contratual!$Y86),posicao_contratual!$Y86)=1,itens_Remanesc!C86,IFERROR(ROUND(itens_Remanesc!C86*INDEX($L$2:$L$6,MIN(1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$3)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$3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E86" s="79" t="str">
        <f>IF(OR($A86="",posicao_contratual!$Y86=""),"",IF(posicao_contratual!$Y86&gt;2,"",IF(OR(NOT(ISNUMBER(itens_Remanesc!C86)),AND(posicao_contratual!$Y86&gt;0,COUNTIFS(aditivos!$A$2:$A$200,$A86,aditivos!$D$2:$D$200,"*novo*")&gt;1)),"",IF(posicao_contratual!$Y86=2,IF(IFERROR(IF(ISNUMBER(INDEX(aditivos!$O$2:$O$200,MATCH($A86,aditivos!$A$2:$A$200,0))),MIN(INDEX(aditivos!$O$2:$O$200,MATCH($A86,aditivos!$A$2:$A$200,0)),posicao_contratual!$Y86),posicao_contratual!$Y86),posicao_contratual!$Y86)=2,itens_Remanesc!C86,IFERROR(ROUND(itens_Remanesc!C86*INDEX($L$2:$L$6,MIN(2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$4)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$4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F86" s="79" t="str">
        <f>IF(OR($A86="",posicao_contratual!$Y86=""),"",IF(posicao_contratual!$Y86&gt;3,"",IF(OR(NOT(ISNUMBER(itens_Remanesc!C86)),AND(posicao_contratual!$Y86&gt;0,COUNTIFS(aditivos!$A$2:$A$200,$A86,aditivos!$D$2:$D$200,"*novo*")&gt;1)),"",IF(posicao_contratual!$Y86=3,IF(IFERROR(IF(ISNUMBER(INDEX(aditivos!$O$2:$O$200,MATCH($A86,aditivos!$A$2:$A$200,0))),MIN(INDEX(aditivos!$O$2:$O$200,MATCH($A86,aditivos!$A$2:$A$200,0)),posicao_contratual!$Y86),posicao_contratual!$Y86),posicao_contratual!$Y86)=3,itens_Remanesc!C86,IFERROR(ROUND(itens_Remanesc!C86*INDEX($L$2:$L$6,MIN(3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$5)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$5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G86" s="79" t="str">
        <f>IF(OR($A86="",posicao_contratual!$Y86=""),"",IF(posicao_contratual!$Y86&gt;4,"",IF(OR(NOT(ISNUMBER(itens_Remanesc!C86)),AND(posicao_contratual!$Y86&gt;0,COUNTIFS(aditivos!$A$2:$A$200,$A86,aditivos!$D$2:$D$200,"*novo*")&gt;1)),"",IF(posicao_contratual!$Y86=4,IF(IFERROR(IF(ISNUMBER(INDEX(aditivos!$O$2:$O$200,MATCH($A86,aditivos!$A$2:$A$200,0))),MIN(INDEX(aditivos!$O$2:$O$200,MATCH($A86,aditivos!$A$2:$A$200,0)),posicao_contratual!$Y86),posicao_contratual!$Y86),posicao_contratual!$Y86)=4,itens_Remanesc!C86,IFERROR(ROUND(itens_Remanesc!C86*INDEX($L$2:$L$6,MIN(4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$6)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$6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OR(NOT(ISNUMBER(itens_Remanesc!C87)),AND(posicao_contratual!$Y87&gt;0,COUNTIFS(aditivos!$A$2:$A$200,$A87,aditivos!$D$2:$D$200,"*novo*")&gt;1)),"",IF(posicao_contratual!$Y87=1,IF(IFERROR(IF(ISNUMBER(INDEX(aditivos!$O$2:$O$200,MATCH($A87,aditivos!$A$2:$A$200,0))),MIN(INDEX(aditivos!$O$2:$O$200,MATCH($A87,aditivos!$A$2:$A$200,0)),posicao_contratual!$Y87),posicao_contratual!$Y87),posicao_contratual!$Y87)=1,itens_Remanesc!C87,IFERROR(ROUND(itens_Remanesc!C87*INDEX($L$2:$L$6,MIN(1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$3)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$3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E87" s="79" t="str">
        <f>IF(OR($A87="",posicao_contratual!$Y87=""),"",IF(posicao_contratual!$Y87&gt;2,"",IF(OR(NOT(ISNUMBER(itens_Remanesc!C87)),AND(posicao_contratual!$Y87&gt;0,COUNTIFS(aditivos!$A$2:$A$200,$A87,aditivos!$D$2:$D$200,"*novo*")&gt;1)),"",IF(posicao_contratual!$Y87=2,IF(IFERROR(IF(ISNUMBER(INDEX(aditivos!$O$2:$O$200,MATCH($A87,aditivos!$A$2:$A$200,0))),MIN(INDEX(aditivos!$O$2:$O$200,MATCH($A87,aditivos!$A$2:$A$200,0)),posicao_contratual!$Y87),posicao_contratual!$Y87),posicao_contratual!$Y87)=2,itens_Remanesc!C87,IFERROR(ROUND(itens_Remanesc!C87*INDEX($L$2:$L$6,MIN(2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$4)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$4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F87" s="79" t="str">
        <f>IF(OR($A87="",posicao_contratual!$Y87=""),"",IF(posicao_contratual!$Y87&gt;3,"",IF(OR(NOT(ISNUMBER(itens_Remanesc!C87)),AND(posicao_contratual!$Y87&gt;0,COUNTIFS(aditivos!$A$2:$A$200,$A87,aditivos!$D$2:$D$200,"*novo*")&gt;1)),"",IF(posicao_contratual!$Y87=3,IF(IFERROR(IF(ISNUMBER(INDEX(aditivos!$O$2:$O$200,MATCH($A87,aditivos!$A$2:$A$200,0))),MIN(INDEX(aditivos!$O$2:$O$200,MATCH($A87,aditivos!$A$2:$A$200,0)),posicao_contratual!$Y87),posicao_contratual!$Y87),posicao_contratual!$Y87)=3,itens_Remanesc!C87,IFERROR(ROUND(itens_Remanesc!C87*INDEX($L$2:$L$6,MIN(3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$5)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$5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G87" s="79" t="str">
        <f>IF(OR($A87="",posicao_contratual!$Y87=""),"",IF(posicao_contratual!$Y87&gt;4,"",IF(OR(NOT(ISNUMBER(itens_Remanesc!C87)),AND(posicao_contratual!$Y87&gt;0,COUNTIFS(aditivos!$A$2:$A$200,$A87,aditivos!$D$2:$D$200,"*novo*")&gt;1)),"",IF(posicao_contratual!$Y87=4,IF(IFERROR(IF(ISNUMBER(INDEX(aditivos!$O$2:$O$200,MATCH($A87,aditivos!$A$2:$A$200,0))),MIN(INDEX(aditivos!$O$2:$O$200,MATCH($A87,aditivos!$A$2:$A$200,0)),posicao_contratual!$Y87),posicao_contratual!$Y87),posicao_contratual!$Y87)=4,itens_Remanesc!C87,IFERROR(ROUND(itens_Remanesc!C87*INDEX($L$2:$L$6,MIN(4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$6)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$6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OR(NOT(ISNUMBER(itens_Remanesc!C88)),AND(posicao_contratual!$Y88&gt;0,COUNTIFS(aditivos!$A$2:$A$200,$A88,aditivos!$D$2:$D$200,"*novo*")&gt;1)),"",IF(posicao_contratual!$Y88=1,IF(IFERROR(IF(ISNUMBER(INDEX(aditivos!$O$2:$O$200,MATCH($A88,aditivos!$A$2:$A$200,0))),MIN(INDEX(aditivos!$O$2:$O$200,MATCH($A88,aditivos!$A$2:$A$200,0)),posicao_contratual!$Y88),posicao_contratual!$Y88),posicao_contratual!$Y88)=1,itens_Remanesc!C88,IFERROR(ROUND(itens_Remanesc!C88*INDEX($L$2:$L$6,MIN(1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$3)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$3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E88" s="79" t="str">
        <f>IF(OR($A88="",posicao_contratual!$Y88=""),"",IF(posicao_contratual!$Y88&gt;2,"",IF(OR(NOT(ISNUMBER(itens_Remanesc!C88)),AND(posicao_contratual!$Y88&gt;0,COUNTIFS(aditivos!$A$2:$A$200,$A88,aditivos!$D$2:$D$200,"*novo*")&gt;1)),"",IF(posicao_contratual!$Y88=2,IF(IFERROR(IF(ISNUMBER(INDEX(aditivos!$O$2:$O$200,MATCH($A88,aditivos!$A$2:$A$200,0))),MIN(INDEX(aditivos!$O$2:$O$200,MATCH($A88,aditivos!$A$2:$A$200,0)),posicao_contratual!$Y88),posicao_contratual!$Y88),posicao_contratual!$Y88)=2,itens_Remanesc!C88,IFERROR(ROUND(itens_Remanesc!C88*INDEX($L$2:$L$6,MIN(2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$4)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$4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F88" s="79" t="str">
        <f>IF(OR($A88="",posicao_contratual!$Y88=""),"",IF(posicao_contratual!$Y88&gt;3,"",IF(OR(NOT(ISNUMBER(itens_Remanesc!C88)),AND(posicao_contratual!$Y88&gt;0,COUNTIFS(aditivos!$A$2:$A$200,$A88,aditivos!$D$2:$D$200,"*novo*")&gt;1)),"",IF(posicao_contratual!$Y88=3,IF(IFERROR(IF(ISNUMBER(INDEX(aditivos!$O$2:$O$200,MATCH($A88,aditivos!$A$2:$A$200,0))),MIN(INDEX(aditivos!$O$2:$O$200,MATCH($A88,aditivos!$A$2:$A$200,0)),posicao_contratual!$Y88),posicao_contratual!$Y88),posicao_contratual!$Y88)=3,itens_Remanesc!C88,IFERROR(ROUND(itens_Remanesc!C88*INDEX($L$2:$L$6,MIN(3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$5)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$5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G88" s="79" t="str">
        <f>IF(OR($A88="",posicao_contratual!$Y88=""),"",IF(posicao_contratual!$Y88&gt;4,"",IF(OR(NOT(ISNUMBER(itens_Remanesc!C88)),AND(posicao_contratual!$Y88&gt;0,COUNTIFS(aditivos!$A$2:$A$200,$A88,aditivos!$D$2:$D$200,"*novo*")&gt;1)),"",IF(posicao_contratual!$Y88=4,IF(IFERROR(IF(ISNUMBER(INDEX(aditivos!$O$2:$O$200,MATCH($A88,aditivos!$A$2:$A$200,0))),MIN(INDEX(aditivos!$O$2:$O$200,MATCH($A88,aditivos!$A$2:$A$200,0)),posicao_contratual!$Y88),posicao_contratual!$Y88),posicao_contratual!$Y88)=4,itens_Remanesc!C88,IFERROR(ROUND(itens_Remanesc!C88*INDEX($L$2:$L$6,MIN(4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$6)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$6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OR(NOT(ISNUMBER(itens_Remanesc!C89)),AND(posicao_contratual!$Y89&gt;0,COUNTIFS(aditivos!$A$2:$A$200,$A89,aditivos!$D$2:$D$200,"*novo*")&gt;1)),"",IF(posicao_contratual!$Y89=1,IF(IFERROR(IF(ISNUMBER(INDEX(aditivos!$O$2:$O$200,MATCH($A89,aditivos!$A$2:$A$200,0))),MIN(INDEX(aditivos!$O$2:$O$200,MATCH($A89,aditivos!$A$2:$A$200,0)),posicao_contratual!$Y89),posicao_contratual!$Y89),posicao_contratual!$Y89)=1,itens_Remanesc!C89,IFERROR(ROUND(itens_Remanesc!C89*INDEX($L$2:$L$6,MIN(1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$3)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$3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E89" s="79" t="str">
        <f>IF(OR($A89="",posicao_contratual!$Y89=""),"",IF(posicao_contratual!$Y89&gt;2,"",IF(OR(NOT(ISNUMBER(itens_Remanesc!C89)),AND(posicao_contratual!$Y89&gt;0,COUNTIFS(aditivos!$A$2:$A$200,$A89,aditivos!$D$2:$D$200,"*novo*")&gt;1)),"",IF(posicao_contratual!$Y89=2,IF(IFERROR(IF(ISNUMBER(INDEX(aditivos!$O$2:$O$200,MATCH($A89,aditivos!$A$2:$A$200,0))),MIN(INDEX(aditivos!$O$2:$O$200,MATCH($A89,aditivos!$A$2:$A$200,0)),posicao_contratual!$Y89),posicao_contratual!$Y89),posicao_contratual!$Y89)=2,itens_Remanesc!C89,IFERROR(ROUND(itens_Remanesc!C89*INDEX($L$2:$L$6,MIN(2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$4)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$4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F89" s="79" t="str">
        <f>IF(OR($A89="",posicao_contratual!$Y89=""),"",IF(posicao_contratual!$Y89&gt;3,"",IF(OR(NOT(ISNUMBER(itens_Remanesc!C89)),AND(posicao_contratual!$Y89&gt;0,COUNTIFS(aditivos!$A$2:$A$200,$A89,aditivos!$D$2:$D$200,"*novo*")&gt;1)),"",IF(posicao_contratual!$Y89=3,IF(IFERROR(IF(ISNUMBER(INDEX(aditivos!$O$2:$O$200,MATCH($A89,aditivos!$A$2:$A$200,0))),MIN(INDEX(aditivos!$O$2:$O$200,MATCH($A89,aditivos!$A$2:$A$200,0)),posicao_contratual!$Y89),posicao_contratual!$Y89),posicao_contratual!$Y89)=3,itens_Remanesc!C89,IFERROR(ROUND(itens_Remanesc!C89*INDEX($L$2:$L$6,MIN(3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$5)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$5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G89" s="79" t="str">
        <f>IF(OR($A89="",posicao_contratual!$Y89=""),"",IF(posicao_contratual!$Y89&gt;4,"",IF(OR(NOT(ISNUMBER(itens_Remanesc!C89)),AND(posicao_contratual!$Y89&gt;0,COUNTIFS(aditivos!$A$2:$A$200,$A89,aditivos!$D$2:$D$200,"*novo*")&gt;1)),"",IF(posicao_contratual!$Y89=4,IF(IFERROR(IF(ISNUMBER(INDEX(aditivos!$O$2:$O$200,MATCH($A89,aditivos!$A$2:$A$200,0))),MIN(INDEX(aditivos!$O$2:$O$200,MATCH($A89,aditivos!$A$2:$A$200,0)),posicao_contratual!$Y89),posicao_contratual!$Y89),posicao_contratual!$Y89)=4,itens_Remanesc!C89,IFERROR(ROUND(itens_Remanesc!C89*INDEX($L$2:$L$6,MIN(4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$6)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$6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OR(NOT(ISNUMBER(itens_Remanesc!C90)),AND(posicao_contratual!$Y90&gt;0,COUNTIFS(aditivos!$A$2:$A$200,$A90,aditivos!$D$2:$D$200,"*novo*")&gt;1)),"",IF(posicao_contratual!$Y90=1,IF(IFERROR(IF(ISNUMBER(INDEX(aditivos!$O$2:$O$200,MATCH($A90,aditivos!$A$2:$A$200,0))),MIN(INDEX(aditivos!$O$2:$O$200,MATCH($A90,aditivos!$A$2:$A$200,0)),posicao_contratual!$Y90),posicao_contratual!$Y90),posicao_contratual!$Y90)=1,itens_Remanesc!C90,IFERROR(ROUND(itens_Remanesc!C90*INDEX($L$2:$L$6,MIN(1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$3)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$3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E90" s="79" t="str">
        <f>IF(OR($A90="",posicao_contratual!$Y90=""),"",IF(posicao_contratual!$Y90&gt;2,"",IF(OR(NOT(ISNUMBER(itens_Remanesc!C90)),AND(posicao_contratual!$Y90&gt;0,COUNTIFS(aditivos!$A$2:$A$200,$A90,aditivos!$D$2:$D$200,"*novo*")&gt;1)),"",IF(posicao_contratual!$Y90=2,IF(IFERROR(IF(ISNUMBER(INDEX(aditivos!$O$2:$O$200,MATCH($A90,aditivos!$A$2:$A$200,0))),MIN(INDEX(aditivos!$O$2:$O$200,MATCH($A90,aditivos!$A$2:$A$200,0)),posicao_contratual!$Y90),posicao_contratual!$Y90),posicao_contratual!$Y90)=2,itens_Remanesc!C90,IFERROR(ROUND(itens_Remanesc!C90*INDEX($L$2:$L$6,MIN(2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$4)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$4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F90" s="79" t="str">
        <f>IF(OR($A90="",posicao_contratual!$Y90=""),"",IF(posicao_contratual!$Y90&gt;3,"",IF(OR(NOT(ISNUMBER(itens_Remanesc!C90)),AND(posicao_contratual!$Y90&gt;0,COUNTIFS(aditivos!$A$2:$A$200,$A90,aditivos!$D$2:$D$200,"*novo*")&gt;1)),"",IF(posicao_contratual!$Y90=3,IF(IFERROR(IF(ISNUMBER(INDEX(aditivos!$O$2:$O$200,MATCH($A90,aditivos!$A$2:$A$200,0))),MIN(INDEX(aditivos!$O$2:$O$200,MATCH($A90,aditivos!$A$2:$A$200,0)),posicao_contratual!$Y90),posicao_contratual!$Y90),posicao_contratual!$Y90)=3,itens_Remanesc!C90,IFERROR(ROUND(itens_Remanesc!C90*INDEX($L$2:$L$6,MIN(3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$5)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$5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G90" s="79" t="str">
        <f>IF(OR($A90="",posicao_contratual!$Y90=""),"",IF(posicao_contratual!$Y90&gt;4,"",IF(OR(NOT(ISNUMBER(itens_Remanesc!C90)),AND(posicao_contratual!$Y90&gt;0,COUNTIFS(aditivos!$A$2:$A$200,$A90,aditivos!$D$2:$D$200,"*novo*")&gt;1)),"",IF(posicao_contratual!$Y90=4,IF(IFERROR(IF(ISNUMBER(INDEX(aditivos!$O$2:$O$200,MATCH($A90,aditivos!$A$2:$A$200,0))),MIN(INDEX(aditivos!$O$2:$O$200,MATCH($A90,aditivos!$A$2:$A$200,0)),posicao_contratual!$Y90),posicao_contratual!$Y90),posicao_contratual!$Y90)=4,itens_Remanesc!C90,IFERROR(ROUND(itens_Remanesc!C90*INDEX($L$2:$L$6,MIN(4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$6)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$6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OR(NOT(ISNUMBER(itens_Remanesc!C91)),AND(posicao_contratual!$Y91&gt;0,COUNTIFS(aditivos!$A$2:$A$200,$A91,aditivos!$D$2:$D$200,"*novo*")&gt;1)),"",IF(posicao_contratual!$Y91=1,IF(IFERROR(IF(ISNUMBER(INDEX(aditivos!$O$2:$O$200,MATCH($A91,aditivos!$A$2:$A$200,0))),MIN(INDEX(aditivos!$O$2:$O$200,MATCH($A91,aditivos!$A$2:$A$200,0)),posicao_contratual!$Y91),posicao_contratual!$Y91),posicao_contratual!$Y91)=1,itens_Remanesc!C91,IFERROR(ROUND(itens_Remanesc!C91*INDEX($L$2:$L$6,MIN(1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$3)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$3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E91" s="79" t="str">
        <f>IF(OR($A91="",posicao_contratual!$Y91=""),"",IF(posicao_contratual!$Y91&gt;2,"",IF(OR(NOT(ISNUMBER(itens_Remanesc!C91)),AND(posicao_contratual!$Y91&gt;0,COUNTIFS(aditivos!$A$2:$A$200,$A91,aditivos!$D$2:$D$200,"*novo*")&gt;1)),"",IF(posicao_contratual!$Y91=2,IF(IFERROR(IF(ISNUMBER(INDEX(aditivos!$O$2:$O$200,MATCH($A91,aditivos!$A$2:$A$200,0))),MIN(INDEX(aditivos!$O$2:$O$200,MATCH($A91,aditivos!$A$2:$A$200,0)),posicao_contratual!$Y91),posicao_contratual!$Y91),posicao_contratual!$Y91)=2,itens_Remanesc!C91,IFERROR(ROUND(itens_Remanesc!C91*INDEX($L$2:$L$6,MIN(2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$4)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$4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F91" s="79" t="str">
        <f>IF(OR($A91="",posicao_contratual!$Y91=""),"",IF(posicao_contratual!$Y91&gt;3,"",IF(OR(NOT(ISNUMBER(itens_Remanesc!C91)),AND(posicao_contratual!$Y91&gt;0,COUNTIFS(aditivos!$A$2:$A$200,$A91,aditivos!$D$2:$D$200,"*novo*")&gt;1)),"",IF(posicao_contratual!$Y91=3,IF(IFERROR(IF(ISNUMBER(INDEX(aditivos!$O$2:$O$200,MATCH($A91,aditivos!$A$2:$A$200,0))),MIN(INDEX(aditivos!$O$2:$O$200,MATCH($A91,aditivos!$A$2:$A$200,0)),posicao_contratual!$Y91),posicao_contratual!$Y91),posicao_contratual!$Y91)=3,itens_Remanesc!C91,IFERROR(ROUND(itens_Remanesc!C91*INDEX($L$2:$L$6,MIN(3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$5)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$5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G91" s="79" t="str">
        <f>IF(OR($A91="",posicao_contratual!$Y91=""),"",IF(posicao_contratual!$Y91&gt;4,"",IF(OR(NOT(ISNUMBER(itens_Remanesc!C91)),AND(posicao_contratual!$Y91&gt;0,COUNTIFS(aditivos!$A$2:$A$200,$A91,aditivos!$D$2:$D$200,"*novo*")&gt;1)),"",IF(posicao_contratual!$Y91=4,IF(IFERROR(IF(ISNUMBER(INDEX(aditivos!$O$2:$O$200,MATCH($A91,aditivos!$A$2:$A$200,0))),MIN(INDEX(aditivos!$O$2:$O$200,MATCH($A91,aditivos!$A$2:$A$200,0)),posicao_contratual!$Y91),posicao_contratual!$Y91),posicao_contratual!$Y91)=4,itens_Remanesc!C91,IFERROR(ROUND(itens_Remanesc!C91*INDEX($L$2:$L$6,MIN(4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$6)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$6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OR(NOT(ISNUMBER(itens_Remanesc!C92)),AND(posicao_contratual!$Y92&gt;0,COUNTIFS(aditivos!$A$2:$A$200,$A92,aditivos!$D$2:$D$200,"*novo*")&gt;1)),"",IF(posicao_contratual!$Y92=1,IF(IFERROR(IF(ISNUMBER(INDEX(aditivos!$O$2:$O$200,MATCH($A92,aditivos!$A$2:$A$200,0))),MIN(INDEX(aditivos!$O$2:$O$200,MATCH($A92,aditivos!$A$2:$A$200,0)),posicao_contratual!$Y92),posicao_contratual!$Y92),posicao_contratual!$Y92)=1,itens_Remanesc!C92,IFERROR(ROUND(itens_Remanesc!C92*INDEX($L$2:$L$6,MIN(1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$3)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$3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E92" s="79" t="str">
        <f>IF(OR($A92="",posicao_contratual!$Y92=""),"",IF(posicao_contratual!$Y92&gt;2,"",IF(OR(NOT(ISNUMBER(itens_Remanesc!C92)),AND(posicao_contratual!$Y92&gt;0,COUNTIFS(aditivos!$A$2:$A$200,$A92,aditivos!$D$2:$D$200,"*novo*")&gt;1)),"",IF(posicao_contratual!$Y92=2,IF(IFERROR(IF(ISNUMBER(INDEX(aditivos!$O$2:$O$200,MATCH($A92,aditivos!$A$2:$A$200,0))),MIN(INDEX(aditivos!$O$2:$O$200,MATCH($A92,aditivos!$A$2:$A$200,0)),posicao_contratual!$Y92),posicao_contratual!$Y92),posicao_contratual!$Y92)=2,itens_Remanesc!C92,IFERROR(ROUND(itens_Remanesc!C92*INDEX($L$2:$L$6,MIN(2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$4)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$4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F92" s="79" t="str">
        <f>IF(OR($A92="",posicao_contratual!$Y92=""),"",IF(posicao_contratual!$Y92&gt;3,"",IF(OR(NOT(ISNUMBER(itens_Remanesc!C92)),AND(posicao_contratual!$Y92&gt;0,COUNTIFS(aditivos!$A$2:$A$200,$A92,aditivos!$D$2:$D$200,"*novo*")&gt;1)),"",IF(posicao_contratual!$Y92=3,IF(IFERROR(IF(ISNUMBER(INDEX(aditivos!$O$2:$O$200,MATCH($A92,aditivos!$A$2:$A$200,0))),MIN(INDEX(aditivos!$O$2:$O$200,MATCH($A92,aditivos!$A$2:$A$200,0)),posicao_contratual!$Y92),posicao_contratual!$Y92),posicao_contratual!$Y92)=3,itens_Remanesc!C92,IFERROR(ROUND(itens_Remanesc!C92*INDEX($L$2:$L$6,MIN(3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$5)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$5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G92" s="79" t="str">
        <f>IF(OR($A92="",posicao_contratual!$Y92=""),"",IF(posicao_contratual!$Y92&gt;4,"",IF(OR(NOT(ISNUMBER(itens_Remanesc!C92)),AND(posicao_contratual!$Y92&gt;0,COUNTIFS(aditivos!$A$2:$A$200,$A92,aditivos!$D$2:$D$200,"*novo*")&gt;1)),"",IF(posicao_contratual!$Y92=4,IF(IFERROR(IF(ISNUMBER(INDEX(aditivos!$O$2:$O$200,MATCH($A92,aditivos!$A$2:$A$200,0))),MIN(INDEX(aditivos!$O$2:$O$200,MATCH($A92,aditivos!$A$2:$A$200,0)),posicao_contratual!$Y92),posicao_contratual!$Y92),posicao_contratual!$Y92)=4,itens_Remanesc!C92,IFERROR(ROUND(itens_Remanesc!C92*INDEX($L$2:$L$6,MIN(4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$6)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$6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OR(NOT(ISNUMBER(itens_Remanesc!C93)),AND(posicao_contratual!$Y93&gt;0,COUNTIFS(aditivos!$A$2:$A$200,$A93,aditivos!$D$2:$D$200,"*novo*")&gt;1)),"",IF(posicao_contratual!$Y93=1,IF(IFERROR(IF(ISNUMBER(INDEX(aditivos!$O$2:$O$200,MATCH($A93,aditivos!$A$2:$A$200,0))),MIN(INDEX(aditivos!$O$2:$O$200,MATCH($A93,aditivos!$A$2:$A$200,0)),posicao_contratual!$Y93),posicao_contratual!$Y93),posicao_contratual!$Y93)=1,itens_Remanesc!C93,IFERROR(ROUND(itens_Remanesc!C93*INDEX($L$2:$L$6,MIN(1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$3)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$3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E93" s="79" t="str">
        <f>IF(OR($A93="",posicao_contratual!$Y93=""),"",IF(posicao_contratual!$Y93&gt;2,"",IF(OR(NOT(ISNUMBER(itens_Remanesc!C93)),AND(posicao_contratual!$Y93&gt;0,COUNTIFS(aditivos!$A$2:$A$200,$A93,aditivos!$D$2:$D$200,"*novo*")&gt;1)),"",IF(posicao_contratual!$Y93=2,IF(IFERROR(IF(ISNUMBER(INDEX(aditivos!$O$2:$O$200,MATCH($A93,aditivos!$A$2:$A$200,0))),MIN(INDEX(aditivos!$O$2:$O$200,MATCH($A93,aditivos!$A$2:$A$200,0)),posicao_contratual!$Y93),posicao_contratual!$Y93),posicao_contratual!$Y93)=2,itens_Remanesc!C93,IFERROR(ROUND(itens_Remanesc!C93*INDEX($L$2:$L$6,MIN(2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$4)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$4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F93" s="79" t="str">
        <f>IF(OR($A93="",posicao_contratual!$Y93=""),"",IF(posicao_contratual!$Y93&gt;3,"",IF(OR(NOT(ISNUMBER(itens_Remanesc!C93)),AND(posicao_contratual!$Y93&gt;0,COUNTIFS(aditivos!$A$2:$A$200,$A93,aditivos!$D$2:$D$200,"*novo*")&gt;1)),"",IF(posicao_contratual!$Y93=3,IF(IFERROR(IF(ISNUMBER(INDEX(aditivos!$O$2:$O$200,MATCH($A93,aditivos!$A$2:$A$200,0))),MIN(INDEX(aditivos!$O$2:$O$200,MATCH($A93,aditivos!$A$2:$A$200,0)),posicao_contratual!$Y93),posicao_contratual!$Y93),posicao_contratual!$Y93)=3,itens_Remanesc!C93,IFERROR(ROUND(itens_Remanesc!C93*INDEX($L$2:$L$6,MIN(3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$5)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$5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G93" s="79" t="str">
        <f>IF(OR($A93="",posicao_contratual!$Y93=""),"",IF(posicao_contratual!$Y93&gt;4,"",IF(OR(NOT(ISNUMBER(itens_Remanesc!C93)),AND(posicao_contratual!$Y93&gt;0,COUNTIFS(aditivos!$A$2:$A$200,$A93,aditivos!$D$2:$D$200,"*novo*")&gt;1)),"",IF(posicao_contratual!$Y93=4,IF(IFERROR(IF(ISNUMBER(INDEX(aditivos!$O$2:$O$200,MATCH($A93,aditivos!$A$2:$A$200,0))),MIN(INDEX(aditivos!$O$2:$O$200,MATCH($A93,aditivos!$A$2:$A$200,0)),posicao_contratual!$Y93),posicao_contratual!$Y93),posicao_contratual!$Y93)=4,itens_Remanesc!C93,IFERROR(ROUND(itens_Remanesc!C93*INDEX($L$2:$L$6,MIN(4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$6)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$6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OR(NOT(ISNUMBER(itens_Remanesc!C94)),AND(posicao_contratual!$Y94&gt;0,COUNTIFS(aditivos!$A$2:$A$200,$A94,aditivos!$D$2:$D$200,"*novo*")&gt;1)),"",IF(posicao_contratual!$Y94=1,IF(IFERROR(IF(ISNUMBER(INDEX(aditivos!$O$2:$O$200,MATCH($A94,aditivos!$A$2:$A$200,0))),MIN(INDEX(aditivos!$O$2:$O$200,MATCH($A94,aditivos!$A$2:$A$200,0)),posicao_contratual!$Y94),posicao_contratual!$Y94),posicao_contratual!$Y94)=1,itens_Remanesc!C94,IFERROR(ROUND(itens_Remanesc!C94*INDEX($L$2:$L$6,MIN(1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$3)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$3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E94" s="79" t="str">
        <f>IF(OR($A94="",posicao_contratual!$Y94=""),"",IF(posicao_contratual!$Y94&gt;2,"",IF(OR(NOT(ISNUMBER(itens_Remanesc!C94)),AND(posicao_contratual!$Y94&gt;0,COUNTIFS(aditivos!$A$2:$A$200,$A94,aditivos!$D$2:$D$200,"*novo*")&gt;1)),"",IF(posicao_contratual!$Y94=2,IF(IFERROR(IF(ISNUMBER(INDEX(aditivos!$O$2:$O$200,MATCH($A94,aditivos!$A$2:$A$200,0))),MIN(INDEX(aditivos!$O$2:$O$200,MATCH($A94,aditivos!$A$2:$A$200,0)),posicao_contratual!$Y94),posicao_contratual!$Y94),posicao_contratual!$Y94)=2,itens_Remanesc!C94,IFERROR(ROUND(itens_Remanesc!C94*INDEX($L$2:$L$6,MIN(2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$4)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$4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F94" s="79" t="str">
        <f>IF(OR($A94="",posicao_contratual!$Y94=""),"",IF(posicao_contratual!$Y94&gt;3,"",IF(OR(NOT(ISNUMBER(itens_Remanesc!C94)),AND(posicao_contratual!$Y94&gt;0,COUNTIFS(aditivos!$A$2:$A$200,$A94,aditivos!$D$2:$D$200,"*novo*")&gt;1)),"",IF(posicao_contratual!$Y94=3,IF(IFERROR(IF(ISNUMBER(INDEX(aditivos!$O$2:$O$200,MATCH($A94,aditivos!$A$2:$A$200,0))),MIN(INDEX(aditivos!$O$2:$O$200,MATCH($A94,aditivos!$A$2:$A$200,0)),posicao_contratual!$Y94),posicao_contratual!$Y94),posicao_contratual!$Y94)=3,itens_Remanesc!C94,IFERROR(ROUND(itens_Remanesc!C94*INDEX($L$2:$L$6,MIN(3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$5)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$5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G94" s="79" t="str">
        <f>IF(OR($A94="",posicao_contratual!$Y94=""),"",IF(posicao_contratual!$Y94&gt;4,"",IF(OR(NOT(ISNUMBER(itens_Remanesc!C94)),AND(posicao_contratual!$Y94&gt;0,COUNTIFS(aditivos!$A$2:$A$200,$A94,aditivos!$D$2:$D$200,"*novo*")&gt;1)),"",IF(posicao_contratual!$Y94=4,IF(IFERROR(IF(ISNUMBER(INDEX(aditivos!$O$2:$O$200,MATCH($A94,aditivos!$A$2:$A$200,0))),MIN(INDEX(aditivos!$O$2:$O$200,MATCH($A94,aditivos!$A$2:$A$200,0)),posicao_contratual!$Y94),posicao_contratual!$Y94),posicao_contratual!$Y94)=4,itens_Remanesc!C94,IFERROR(ROUND(itens_Remanesc!C94*INDEX($L$2:$L$6,MIN(4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$6)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$6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OR(NOT(ISNUMBER(itens_Remanesc!C95)),AND(posicao_contratual!$Y95&gt;0,COUNTIFS(aditivos!$A$2:$A$200,$A95,aditivos!$D$2:$D$200,"*novo*")&gt;1)),"",IF(posicao_contratual!$Y95=1,IF(IFERROR(IF(ISNUMBER(INDEX(aditivos!$O$2:$O$200,MATCH($A95,aditivos!$A$2:$A$200,0))),MIN(INDEX(aditivos!$O$2:$O$200,MATCH($A95,aditivos!$A$2:$A$200,0)),posicao_contratual!$Y95),posicao_contratual!$Y95),posicao_contratual!$Y95)=1,itens_Remanesc!C95,IFERROR(ROUND(itens_Remanesc!C95*INDEX($L$2:$L$6,MIN(1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$3)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$3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E95" s="79" t="str">
        <f>IF(OR($A95="",posicao_contratual!$Y95=""),"",IF(posicao_contratual!$Y95&gt;2,"",IF(OR(NOT(ISNUMBER(itens_Remanesc!C95)),AND(posicao_contratual!$Y95&gt;0,COUNTIFS(aditivos!$A$2:$A$200,$A95,aditivos!$D$2:$D$200,"*novo*")&gt;1)),"",IF(posicao_contratual!$Y95=2,IF(IFERROR(IF(ISNUMBER(INDEX(aditivos!$O$2:$O$200,MATCH($A95,aditivos!$A$2:$A$200,0))),MIN(INDEX(aditivos!$O$2:$O$200,MATCH($A95,aditivos!$A$2:$A$200,0)),posicao_contratual!$Y95),posicao_contratual!$Y95),posicao_contratual!$Y95)=2,itens_Remanesc!C95,IFERROR(ROUND(itens_Remanesc!C95*INDEX($L$2:$L$6,MIN(2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$4)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$4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F95" s="79" t="str">
        <f>IF(OR($A95="",posicao_contratual!$Y95=""),"",IF(posicao_contratual!$Y95&gt;3,"",IF(OR(NOT(ISNUMBER(itens_Remanesc!C95)),AND(posicao_contratual!$Y95&gt;0,COUNTIFS(aditivos!$A$2:$A$200,$A95,aditivos!$D$2:$D$200,"*novo*")&gt;1)),"",IF(posicao_contratual!$Y95=3,IF(IFERROR(IF(ISNUMBER(INDEX(aditivos!$O$2:$O$200,MATCH($A95,aditivos!$A$2:$A$200,0))),MIN(INDEX(aditivos!$O$2:$O$200,MATCH($A95,aditivos!$A$2:$A$200,0)),posicao_contratual!$Y95),posicao_contratual!$Y95),posicao_contratual!$Y95)=3,itens_Remanesc!C95,IFERROR(ROUND(itens_Remanesc!C95*INDEX($L$2:$L$6,MIN(3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$5)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$5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G95" s="79" t="str">
        <f>IF(OR($A95="",posicao_contratual!$Y95=""),"",IF(posicao_contratual!$Y95&gt;4,"",IF(OR(NOT(ISNUMBER(itens_Remanesc!C95)),AND(posicao_contratual!$Y95&gt;0,COUNTIFS(aditivos!$A$2:$A$200,$A95,aditivos!$D$2:$D$200,"*novo*")&gt;1)),"",IF(posicao_contratual!$Y95=4,IF(IFERROR(IF(ISNUMBER(INDEX(aditivos!$O$2:$O$200,MATCH($A95,aditivos!$A$2:$A$200,0))),MIN(INDEX(aditivos!$O$2:$O$200,MATCH($A95,aditivos!$A$2:$A$200,0)),posicao_contratual!$Y95),posicao_contratual!$Y95),posicao_contratual!$Y95)=4,itens_Remanesc!C95,IFERROR(ROUND(itens_Remanesc!C95*INDEX($L$2:$L$6,MIN(4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$6)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$6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OR(NOT(ISNUMBER(itens_Remanesc!C96)),AND(posicao_contratual!$Y96&gt;0,COUNTIFS(aditivos!$A$2:$A$200,$A96,aditivos!$D$2:$D$200,"*novo*")&gt;1)),"",IF(posicao_contratual!$Y96=1,IF(IFERROR(IF(ISNUMBER(INDEX(aditivos!$O$2:$O$200,MATCH($A96,aditivos!$A$2:$A$200,0))),MIN(INDEX(aditivos!$O$2:$O$200,MATCH($A96,aditivos!$A$2:$A$200,0)),posicao_contratual!$Y96),posicao_contratual!$Y96),posicao_contratual!$Y96)=1,itens_Remanesc!C96,IFERROR(ROUND(itens_Remanesc!C96*INDEX($L$2:$L$6,MIN(1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$3)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$3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E96" s="79" t="str">
        <f>IF(OR($A96="",posicao_contratual!$Y96=""),"",IF(posicao_contratual!$Y96&gt;2,"",IF(OR(NOT(ISNUMBER(itens_Remanesc!C96)),AND(posicao_contratual!$Y96&gt;0,COUNTIFS(aditivos!$A$2:$A$200,$A96,aditivos!$D$2:$D$200,"*novo*")&gt;1)),"",IF(posicao_contratual!$Y96=2,IF(IFERROR(IF(ISNUMBER(INDEX(aditivos!$O$2:$O$200,MATCH($A96,aditivos!$A$2:$A$200,0))),MIN(INDEX(aditivos!$O$2:$O$200,MATCH($A96,aditivos!$A$2:$A$200,0)),posicao_contratual!$Y96),posicao_contratual!$Y96),posicao_contratual!$Y96)=2,itens_Remanesc!C96,IFERROR(ROUND(itens_Remanesc!C96*INDEX($L$2:$L$6,MIN(2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$4)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$4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F96" s="79" t="str">
        <f>IF(OR($A96="",posicao_contratual!$Y96=""),"",IF(posicao_contratual!$Y96&gt;3,"",IF(OR(NOT(ISNUMBER(itens_Remanesc!C96)),AND(posicao_contratual!$Y96&gt;0,COUNTIFS(aditivos!$A$2:$A$200,$A96,aditivos!$D$2:$D$200,"*novo*")&gt;1)),"",IF(posicao_contratual!$Y96=3,IF(IFERROR(IF(ISNUMBER(INDEX(aditivos!$O$2:$O$200,MATCH($A96,aditivos!$A$2:$A$200,0))),MIN(INDEX(aditivos!$O$2:$O$200,MATCH($A96,aditivos!$A$2:$A$200,0)),posicao_contratual!$Y96),posicao_contratual!$Y96),posicao_contratual!$Y96)=3,itens_Remanesc!C96,IFERROR(ROUND(itens_Remanesc!C96*INDEX($L$2:$L$6,MIN(3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$5)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$5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G96" s="79" t="str">
        <f>IF(OR($A96="",posicao_contratual!$Y96=""),"",IF(posicao_contratual!$Y96&gt;4,"",IF(OR(NOT(ISNUMBER(itens_Remanesc!C96)),AND(posicao_contratual!$Y96&gt;0,COUNTIFS(aditivos!$A$2:$A$200,$A96,aditivos!$D$2:$D$200,"*novo*")&gt;1)),"",IF(posicao_contratual!$Y96=4,IF(IFERROR(IF(ISNUMBER(INDEX(aditivos!$O$2:$O$200,MATCH($A96,aditivos!$A$2:$A$200,0))),MIN(INDEX(aditivos!$O$2:$O$200,MATCH($A96,aditivos!$A$2:$A$200,0)),posicao_contratual!$Y96),posicao_contratual!$Y96),posicao_contratual!$Y96)=4,itens_Remanesc!C96,IFERROR(ROUND(itens_Remanesc!C96*INDEX($L$2:$L$6,MIN(4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$6)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$6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OR(NOT(ISNUMBER(itens_Remanesc!C97)),AND(posicao_contratual!$Y97&gt;0,COUNTIFS(aditivos!$A$2:$A$200,$A97,aditivos!$D$2:$D$200,"*novo*")&gt;1)),"",IF(posicao_contratual!$Y97=1,IF(IFERROR(IF(ISNUMBER(INDEX(aditivos!$O$2:$O$200,MATCH($A97,aditivos!$A$2:$A$200,0))),MIN(INDEX(aditivos!$O$2:$O$200,MATCH($A97,aditivos!$A$2:$A$200,0)),posicao_contratual!$Y97),posicao_contratual!$Y97),posicao_contratual!$Y97)=1,itens_Remanesc!C97,IFERROR(ROUND(itens_Remanesc!C97*INDEX($L$2:$L$6,MIN(1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$3)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$3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E97" s="79" t="str">
        <f>IF(OR($A97="",posicao_contratual!$Y97=""),"",IF(posicao_contratual!$Y97&gt;2,"",IF(OR(NOT(ISNUMBER(itens_Remanesc!C97)),AND(posicao_contratual!$Y97&gt;0,COUNTIFS(aditivos!$A$2:$A$200,$A97,aditivos!$D$2:$D$200,"*novo*")&gt;1)),"",IF(posicao_contratual!$Y97=2,IF(IFERROR(IF(ISNUMBER(INDEX(aditivos!$O$2:$O$200,MATCH($A97,aditivos!$A$2:$A$200,0))),MIN(INDEX(aditivos!$O$2:$O$200,MATCH($A97,aditivos!$A$2:$A$200,0)),posicao_contratual!$Y97),posicao_contratual!$Y97),posicao_contratual!$Y97)=2,itens_Remanesc!C97,IFERROR(ROUND(itens_Remanesc!C97*INDEX($L$2:$L$6,MIN(2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$4)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$4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F97" s="79" t="str">
        <f>IF(OR($A97="",posicao_contratual!$Y97=""),"",IF(posicao_contratual!$Y97&gt;3,"",IF(OR(NOT(ISNUMBER(itens_Remanesc!C97)),AND(posicao_contratual!$Y97&gt;0,COUNTIFS(aditivos!$A$2:$A$200,$A97,aditivos!$D$2:$D$200,"*novo*")&gt;1)),"",IF(posicao_contratual!$Y97=3,IF(IFERROR(IF(ISNUMBER(INDEX(aditivos!$O$2:$O$200,MATCH($A97,aditivos!$A$2:$A$200,0))),MIN(INDEX(aditivos!$O$2:$O$200,MATCH($A97,aditivos!$A$2:$A$200,0)),posicao_contratual!$Y97),posicao_contratual!$Y97),posicao_contratual!$Y97)=3,itens_Remanesc!C97,IFERROR(ROUND(itens_Remanesc!C97*INDEX($L$2:$L$6,MIN(3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$5)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$5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G97" s="79" t="str">
        <f>IF(OR($A97="",posicao_contratual!$Y97=""),"",IF(posicao_contratual!$Y97&gt;4,"",IF(OR(NOT(ISNUMBER(itens_Remanesc!C97)),AND(posicao_contratual!$Y97&gt;0,COUNTIFS(aditivos!$A$2:$A$200,$A97,aditivos!$D$2:$D$200,"*novo*")&gt;1)),"",IF(posicao_contratual!$Y97=4,IF(IFERROR(IF(ISNUMBER(INDEX(aditivos!$O$2:$O$200,MATCH($A97,aditivos!$A$2:$A$200,0))),MIN(INDEX(aditivos!$O$2:$O$200,MATCH($A97,aditivos!$A$2:$A$200,0)),posicao_contratual!$Y97),posicao_contratual!$Y97),posicao_contratual!$Y97)=4,itens_Remanesc!C97,IFERROR(ROUND(itens_Remanesc!C97*INDEX($L$2:$L$6,MIN(4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$6)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$6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OR(NOT(ISNUMBER(itens_Remanesc!C98)),AND(posicao_contratual!$Y98&gt;0,COUNTIFS(aditivos!$A$2:$A$200,$A98,aditivos!$D$2:$D$200,"*novo*")&gt;1)),"",IF(posicao_contratual!$Y98=1,IF(IFERROR(IF(ISNUMBER(INDEX(aditivos!$O$2:$O$200,MATCH($A98,aditivos!$A$2:$A$200,0))),MIN(INDEX(aditivos!$O$2:$O$200,MATCH($A98,aditivos!$A$2:$A$200,0)),posicao_contratual!$Y98),posicao_contratual!$Y98),posicao_contratual!$Y98)=1,itens_Remanesc!C98,IFERROR(ROUND(itens_Remanesc!C98*INDEX($L$2:$L$6,MIN(1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$3)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$3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E98" s="79" t="str">
        <f>IF(OR($A98="",posicao_contratual!$Y98=""),"",IF(posicao_contratual!$Y98&gt;2,"",IF(OR(NOT(ISNUMBER(itens_Remanesc!C98)),AND(posicao_contratual!$Y98&gt;0,COUNTIFS(aditivos!$A$2:$A$200,$A98,aditivos!$D$2:$D$200,"*novo*")&gt;1)),"",IF(posicao_contratual!$Y98=2,IF(IFERROR(IF(ISNUMBER(INDEX(aditivos!$O$2:$O$200,MATCH($A98,aditivos!$A$2:$A$200,0))),MIN(INDEX(aditivos!$O$2:$O$200,MATCH($A98,aditivos!$A$2:$A$200,0)),posicao_contratual!$Y98),posicao_contratual!$Y98),posicao_contratual!$Y98)=2,itens_Remanesc!C98,IFERROR(ROUND(itens_Remanesc!C98*INDEX($L$2:$L$6,MIN(2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$4)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$4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F98" s="79" t="str">
        <f>IF(OR($A98="",posicao_contratual!$Y98=""),"",IF(posicao_contratual!$Y98&gt;3,"",IF(OR(NOT(ISNUMBER(itens_Remanesc!C98)),AND(posicao_contratual!$Y98&gt;0,COUNTIFS(aditivos!$A$2:$A$200,$A98,aditivos!$D$2:$D$200,"*novo*")&gt;1)),"",IF(posicao_contratual!$Y98=3,IF(IFERROR(IF(ISNUMBER(INDEX(aditivos!$O$2:$O$200,MATCH($A98,aditivos!$A$2:$A$200,0))),MIN(INDEX(aditivos!$O$2:$O$200,MATCH($A98,aditivos!$A$2:$A$200,0)),posicao_contratual!$Y98),posicao_contratual!$Y98),posicao_contratual!$Y98)=3,itens_Remanesc!C98,IFERROR(ROUND(itens_Remanesc!C98*INDEX($L$2:$L$6,MIN(3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$5)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$5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G98" s="79" t="str">
        <f>IF(OR($A98="",posicao_contratual!$Y98=""),"",IF(posicao_contratual!$Y98&gt;4,"",IF(OR(NOT(ISNUMBER(itens_Remanesc!C98)),AND(posicao_contratual!$Y98&gt;0,COUNTIFS(aditivos!$A$2:$A$200,$A98,aditivos!$D$2:$D$200,"*novo*")&gt;1)),"",IF(posicao_contratual!$Y98=4,IF(IFERROR(IF(ISNUMBER(INDEX(aditivos!$O$2:$O$200,MATCH($A98,aditivos!$A$2:$A$200,0))),MIN(INDEX(aditivos!$O$2:$O$200,MATCH($A98,aditivos!$A$2:$A$200,0)),posicao_contratual!$Y98),posicao_contratual!$Y98),posicao_contratual!$Y98)=4,itens_Remanesc!C98,IFERROR(ROUND(itens_Remanesc!C98*INDEX($L$2:$L$6,MIN(4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$6)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$6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OR(NOT(ISNUMBER(itens_Remanesc!C99)),AND(posicao_contratual!$Y99&gt;0,COUNTIFS(aditivos!$A$2:$A$200,$A99,aditivos!$D$2:$D$200,"*novo*")&gt;1)),"",IF(posicao_contratual!$Y99=1,IF(IFERROR(IF(ISNUMBER(INDEX(aditivos!$O$2:$O$200,MATCH($A99,aditivos!$A$2:$A$200,0))),MIN(INDEX(aditivos!$O$2:$O$200,MATCH($A99,aditivos!$A$2:$A$200,0)),posicao_contratual!$Y99),posicao_contratual!$Y99),posicao_contratual!$Y99)=1,itens_Remanesc!C99,IFERROR(ROUND(itens_Remanesc!C99*INDEX($L$2:$L$6,MIN(1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$3)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$3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E99" s="79" t="str">
        <f>IF(OR($A99="",posicao_contratual!$Y99=""),"",IF(posicao_contratual!$Y99&gt;2,"",IF(OR(NOT(ISNUMBER(itens_Remanesc!C99)),AND(posicao_contratual!$Y99&gt;0,COUNTIFS(aditivos!$A$2:$A$200,$A99,aditivos!$D$2:$D$200,"*novo*")&gt;1)),"",IF(posicao_contratual!$Y99=2,IF(IFERROR(IF(ISNUMBER(INDEX(aditivos!$O$2:$O$200,MATCH($A99,aditivos!$A$2:$A$200,0))),MIN(INDEX(aditivos!$O$2:$O$200,MATCH($A99,aditivos!$A$2:$A$200,0)),posicao_contratual!$Y99),posicao_contratual!$Y99),posicao_contratual!$Y99)=2,itens_Remanesc!C99,IFERROR(ROUND(itens_Remanesc!C99*INDEX($L$2:$L$6,MIN(2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$4)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$4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F99" s="79" t="str">
        <f>IF(OR($A99="",posicao_contratual!$Y99=""),"",IF(posicao_contratual!$Y99&gt;3,"",IF(OR(NOT(ISNUMBER(itens_Remanesc!C99)),AND(posicao_contratual!$Y99&gt;0,COUNTIFS(aditivos!$A$2:$A$200,$A99,aditivos!$D$2:$D$200,"*novo*")&gt;1)),"",IF(posicao_contratual!$Y99=3,IF(IFERROR(IF(ISNUMBER(INDEX(aditivos!$O$2:$O$200,MATCH($A99,aditivos!$A$2:$A$200,0))),MIN(INDEX(aditivos!$O$2:$O$200,MATCH($A99,aditivos!$A$2:$A$200,0)),posicao_contratual!$Y99),posicao_contratual!$Y99),posicao_contratual!$Y99)=3,itens_Remanesc!C99,IFERROR(ROUND(itens_Remanesc!C99*INDEX($L$2:$L$6,MIN(3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$5)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$5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G99" s="79" t="str">
        <f>IF(OR($A99="",posicao_contratual!$Y99=""),"",IF(posicao_contratual!$Y99&gt;4,"",IF(OR(NOT(ISNUMBER(itens_Remanesc!C99)),AND(posicao_contratual!$Y99&gt;0,COUNTIFS(aditivos!$A$2:$A$200,$A99,aditivos!$D$2:$D$200,"*novo*")&gt;1)),"",IF(posicao_contratual!$Y99=4,IF(IFERROR(IF(ISNUMBER(INDEX(aditivos!$O$2:$O$200,MATCH($A99,aditivos!$A$2:$A$200,0))),MIN(INDEX(aditivos!$O$2:$O$200,MATCH($A99,aditivos!$A$2:$A$200,0)),posicao_contratual!$Y99),posicao_contratual!$Y99),posicao_contratual!$Y99)=4,itens_Remanesc!C99,IFERROR(ROUND(itens_Remanesc!C99*INDEX($L$2:$L$6,MIN(4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$6)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$6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OR(NOT(ISNUMBER(itens_Remanesc!C100)),AND(posicao_contratual!$Y100&gt;0,COUNTIFS(aditivos!$A$2:$A$200,$A100,aditivos!$D$2:$D$200,"*novo*")&gt;1)),"",IF(posicao_contratual!$Y100=1,IF(IFERROR(IF(ISNUMBER(INDEX(aditivos!$O$2:$O$200,MATCH($A100,aditivos!$A$2:$A$200,0))),MIN(INDEX(aditivos!$O$2:$O$200,MATCH($A100,aditivos!$A$2:$A$200,0)),posicao_contratual!$Y100),posicao_contratual!$Y100),posicao_contratual!$Y100)=1,itens_Remanesc!C100,IFERROR(ROUND(itens_Remanesc!C100*INDEX($L$2:$L$6,MIN(1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$3)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$3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E100" s="79" t="str">
        <f>IF(OR($A100="",posicao_contratual!$Y100=""),"",IF(posicao_contratual!$Y100&gt;2,"",IF(OR(NOT(ISNUMBER(itens_Remanesc!C100)),AND(posicao_contratual!$Y100&gt;0,COUNTIFS(aditivos!$A$2:$A$200,$A100,aditivos!$D$2:$D$200,"*novo*")&gt;1)),"",IF(posicao_contratual!$Y100=2,IF(IFERROR(IF(ISNUMBER(INDEX(aditivos!$O$2:$O$200,MATCH($A100,aditivos!$A$2:$A$200,0))),MIN(INDEX(aditivos!$O$2:$O$200,MATCH($A100,aditivos!$A$2:$A$200,0)),posicao_contratual!$Y100),posicao_contratual!$Y100),posicao_contratual!$Y100)=2,itens_Remanesc!C100,IFERROR(ROUND(itens_Remanesc!C100*INDEX($L$2:$L$6,MIN(2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$4)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$4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F100" s="79" t="str">
        <f>IF(OR($A100="",posicao_contratual!$Y100=""),"",IF(posicao_contratual!$Y100&gt;3,"",IF(OR(NOT(ISNUMBER(itens_Remanesc!C100)),AND(posicao_contratual!$Y100&gt;0,COUNTIFS(aditivos!$A$2:$A$200,$A100,aditivos!$D$2:$D$200,"*novo*")&gt;1)),"",IF(posicao_contratual!$Y100=3,IF(IFERROR(IF(ISNUMBER(INDEX(aditivos!$O$2:$O$200,MATCH($A100,aditivos!$A$2:$A$200,0))),MIN(INDEX(aditivos!$O$2:$O$200,MATCH($A100,aditivos!$A$2:$A$200,0)),posicao_contratual!$Y100),posicao_contratual!$Y100),posicao_contratual!$Y100)=3,itens_Remanesc!C100,IFERROR(ROUND(itens_Remanesc!C100*INDEX($L$2:$L$6,MIN(3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$5)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$5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G100" s="79" t="str">
        <f>IF(OR($A100="",posicao_contratual!$Y100=""),"",IF(posicao_contratual!$Y100&gt;4,"",IF(OR(NOT(ISNUMBER(itens_Remanesc!C100)),AND(posicao_contratual!$Y100&gt;0,COUNTIFS(aditivos!$A$2:$A$200,$A100,aditivos!$D$2:$D$200,"*novo*")&gt;1)),"",IF(posicao_contratual!$Y100=4,IF(IFERROR(IF(ISNUMBER(INDEX(aditivos!$O$2:$O$200,MATCH($A100,aditivos!$A$2:$A$200,0))),MIN(INDEX(aditivos!$O$2:$O$200,MATCH($A100,aditivos!$A$2:$A$200,0)),posicao_contratual!$Y100),posicao_contratual!$Y100),posicao_contratual!$Y100)=4,itens_Remanesc!C100,IFERROR(ROUND(itens_Remanesc!C100*INDEX($L$2:$L$6,MIN(4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$6)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$6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OR(NOT(ISNUMBER(itens_Remanesc!C101)),AND(posicao_contratual!$Y101&gt;0,COUNTIFS(aditivos!$A$2:$A$200,$A101,aditivos!$D$2:$D$200,"*novo*")&gt;1)),"",IF(posicao_contratual!$Y101=1,IF(IFERROR(IF(ISNUMBER(INDEX(aditivos!$O$2:$O$200,MATCH($A101,aditivos!$A$2:$A$200,0))),MIN(INDEX(aditivos!$O$2:$O$200,MATCH($A101,aditivos!$A$2:$A$200,0)),posicao_contratual!$Y101),posicao_contratual!$Y101),posicao_contratual!$Y101)=1,itens_Remanesc!C101,IFERROR(ROUND(itens_Remanesc!C101*INDEX($L$2:$L$6,MIN(1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$3)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$3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E101" s="79" t="str">
        <f>IF(OR($A101="",posicao_contratual!$Y101=""),"",IF(posicao_contratual!$Y101&gt;2,"",IF(OR(NOT(ISNUMBER(itens_Remanesc!C101)),AND(posicao_contratual!$Y101&gt;0,COUNTIFS(aditivos!$A$2:$A$200,$A101,aditivos!$D$2:$D$200,"*novo*")&gt;1)),"",IF(posicao_contratual!$Y101=2,IF(IFERROR(IF(ISNUMBER(INDEX(aditivos!$O$2:$O$200,MATCH($A101,aditivos!$A$2:$A$200,0))),MIN(INDEX(aditivos!$O$2:$O$200,MATCH($A101,aditivos!$A$2:$A$200,0)),posicao_contratual!$Y101),posicao_contratual!$Y101),posicao_contratual!$Y101)=2,itens_Remanesc!C101,IFERROR(ROUND(itens_Remanesc!C101*INDEX($L$2:$L$6,MIN(2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$4)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$4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F101" s="79" t="str">
        <f>IF(OR($A101="",posicao_contratual!$Y101=""),"",IF(posicao_contratual!$Y101&gt;3,"",IF(OR(NOT(ISNUMBER(itens_Remanesc!C101)),AND(posicao_contratual!$Y101&gt;0,COUNTIFS(aditivos!$A$2:$A$200,$A101,aditivos!$D$2:$D$200,"*novo*")&gt;1)),"",IF(posicao_contratual!$Y101=3,IF(IFERROR(IF(ISNUMBER(INDEX(aditivos!$O$2:$O$200,MATCH($A101,aditivos!$A$2:$A$200,0))),MIN(INDEX(aditivos!$O$2:$O$200,MATCH($A101,aditivos!$A$2:$A$200,0)),posicao_contratual!$Y101),posicao_contratual!$Y101),posicao_contratual!$Y101)=3,itens_Remanesc!C101,IFERROR(ROUND(itens_Remanesc!C101*INDEX($L$2:$L$6,MIN(3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$5)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$5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G101" s="79" t="str">
        <f>IF(OR($A101="",posicao_contratual!$Y101=""),"",IF(posicao_contratual!$Y101&gt;4,"",IF(OR(NOT(ISNUMBER(itens_Remanesc!C101)),AND(posicao_contratual!$Y101&gt;0,COUNTIFS(aditivos!$A$2:$A$200,$A101,aditivos!$D$2:$D$200,"*novo*")&gt;1)),"",IF(posicao_contratual!$Y101=4,IF(IFERROR(IF(ISNUMBER(INDEX(aditivos!$O$2:$O$200,MATCH($A101,aditivos!$A$2:$A$200,0))),MIN(INDEX(aditivos!$O$2:$O$200,MATCH($A101,aditivos!$A$2:$A$200,0)),posicao_contratual!$Y101),posicao_contratual!$Y101),posicao_contratual!$Y101)=4,itens_Remanesc!C101,IFERROR(ROUND(itens_Remanesc!C101*INDEX($L$2:$L$6,MIN(4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$6)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$6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OR(NOT(ISNUMBER(itens_Remanesc!C102)),AND(posicao_contratual!$Y102&gt;0,COUNTIFS(aditivos!$A$2:$A$200,$A102,aditivos!$D$2:$D$200,"*novo*")&gt;1)),"",IF(posicao_contratual!$Y102=1,IF(IFERROR(IF(ISNUMBER(INDEX(aditivos!$O$2:$O$200,MATCH($A102,aditivos!$A$2:$A$200,0))),MIN(INDEX(aditivos!$O$2:$O$200,MATCH($A102,aditivos!$A$2:$A$200,0)),posicao_contratual!$Y102),posicao_contratual!$Y102),posicao_contratual!$Y102)=1,itens_Remanesc!C102,IFERROR(ROUND(itens_Remanesc!C102*INDEX($L$2:$L$6,MIN(1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$3)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$3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E102" s="79" t="str">
        <f>IF(OR($A102="",posicao_contratual!$Y102=""),"",IF(posicao_contratual!$Y102&gt;2,"",IF(OR(NOT(ISNUMBER(itens_Remanesc!C102)),AND(posicao_contratual!$Y102&gt;0,COUNTIFS(aditivos!$A$2:$A$200,$A102,aditivos!$D$2:$D$200,"*novo*")&gt;1)),"",IF(posicao_contratual!$Y102=2,IF(IFERROR(IF(ISNUMBER(INDEX(aditivos!$O$2:$O$200,MATCH($A102,aditivos!$A$2:$A$200,0))),MIN(INDEX(aditivos!$O$2:$O$200,MATCH($A102,aditivos!$A$2:$A$200,0)),posicao_contratual!$Y102),posicao_contratual!$Y102),posicao_contratual!$Y102)=2,itens_Remanesc!C102,IFERROR(ROUND(itens_Remanesc!C102*INDEX($L$2:$L$6,MIN(2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$4)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$4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F102" s="79" t="str">
        <f>IF(OR($A102="",posicao_contratual!$Y102=""),"",IF(posicao_contratual!$Y102&gt;3,"",IF(OR(NOT(ISNUMBER(itens_Remanesc!C102)),AND(posicao_contratual!$Y102&gt;0,COUNTIFS(aditivos!$A$2:$A$200,$A102,aditivos!$D$2:$D$200,"*novo*")&gt;1)),"",IF(posicao_contratual!$Y102=3,IF(IFERROR(IF(ISNUMBER(INDEX(aditivos!$O$2:$O$200,MATCH($A102,aditivos!$A$2:$A$200,0))),MIN(INDEX(aditivos!$O$2:$O$200,MATCH($A102,aditivos!$A$2:$A$200,0)),posicao_contratual!$Y102),posicao_contratual!$Y102),posicao_contratual!$Y102)=3,itens_Remanesc!C102,IFERROR(ROUND(itens_Remanesc!C102*INDEX($L$2:$L$6,MIN(3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$5)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$5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G102" s="79" t="str">
        <f>IF(OR($A102="",posicao_contratual!$Y102=""),"",IF(posicao_contratual!$Y102&gt;4,"",IF(OR(NOT(ISNUMBER(itens_Remanesc!C102)),AND(posicao_contratual!$Y102&gt;0,COUNTIFS(aditivos!$A$2:$A$200,$A102,aditivos!$D$2:$D$200,"*novo*")&gt;1)),"",IF(posicao_contratual!$Y102=4,IF(IFERROR(IF(ISNUMBER(INDEX(aditivos!$O$2:$O$200,MATCH($A102,aditivos!$A$2:$A$200,0))),MIN(INDEX(aditivos!$O$2:$O$200,MATCH($A102,aditivos!$A$2:$A$200,0)),posicao_contratual!$Y102),posicao_contratual!$Y102),posicao_contratual!$Y102)=4,itens_Remanesc!C102,IFERROR(ROUND(itens_Remanesc!C102*INDEX($L$2:$L$6,MIN(4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$6)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$6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OR(NOT(ISNUMBER(itens_Remanesc!C103)),AND(posicao_contratual!$Y103&gt;0,COUNTIFS(aditivos!$A$2:$A$200,$A103,aditivos!$D$2:$D$200,"*novo*")&gt;1)),"",IF(posicao_contratual!$Y103=1,IF(IFERROR(IF(ISNUMBER(INDEX(aditivos!$O$2:$O$200,MATCH($A103,aditivos!$A$2:$A$200,0))),MIN(INDEX(aditivos!$O$2:$O$200,MATCH($A103,aditivos!$A$2:$A$200,0)),posicao_contratual!$Y103),posicao_contratual!$Y103),posicao_contratual!$Y103)=1,itens_Remanesc!C103,IFERROR(ROUND(itens_Remanesc!C103*INDEX($L$2:$L$6,MIN(1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$3)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$3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E103" s="79" t="str">
        <f>IF(OR($A103="",posicao_contratual!$Y103=""),"",IF(posicao_contratual!$Y103&gt;2,"",IF(OR(NOT(ISNUMBER(itens_Remanesc!C103)),AND(posicao_contratual!$Y103&gt;0,COUNTIFS(aditivos!$A$2:$A$200,$A103,aditivos!$D$2:$D$200,"*novo*")&gt;1)),"",IF(posicao_contratual!$Y103=2,IF(IFERROR(IF(ISNUMBER(INDEX(aditivos!$O$2:$O$200,MATCH($A103,aditivos!$A$2:$A$200,0))),MIN(INDEX(aditivos!$O$2:$O$200,MATCH($A103,aditivos!$A$2:$A$200,0)),posicao_contratual!$Y103),posicao_contratual!$Y103),posicao_contratual!$Y103)=2,itens_Remanesc!C103,IFERROR(ROUND(itens_Remanesc!C103*INDEX($L$2:$L$6,MIN(2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$4)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$4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F103" s="79" t="str">
        <f>IF(OR($A103="",posicao_contratual!$Y103=""),"",IF(posicao_contratual!$Y103&gt;3,"",IF(OR(NOT(ISNUMBER(itens_Remanesc!C103)),AND(posicao_contratual!$Y103&gt;0,COUNTIFS(aditivos!$A$2:$A$200,$A103,aditivos!$D$2:$D$200,"*novo*")&gt;1)),"",IF(posicao_contratual!$Y103=3,IF(IFERROR(IF(ISNUMBER(INDEX(aditivos!$O$2:$O$200,MATCH($A103,aditivos!$A$2:$A$200,0))),MIN(INDEX(aditivos!$O$2:$O$200,MATCH($A103,aditivos!$A$2:$A$200,0)),posicao_contratual!$Y103),posicao_contratual!$Y103),posicao_contratual!$Y103)=3,itens_Remanesc!C103,IFERROR(ROUND(itens_Remanesc!C103*INDEX($L$2:$L$6,MIN(3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$5)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$5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G103" s="79" t="str">
        <f>IF(OR($A103="",posicao_contratual!$Y103=""),"",IF(posicao_contratual!$Y103&gt;4,"",IF(OR(NOT(ISNUMBER(itens_Remanesc!C103)),AND(posicao_contratual!$Y103&gt;0,COUNTIFS(aditivos!$A$2:$A$200,$A103,aditivos!$D$2:$D$200,"*novo*")&gt;1)),"",IF(posicao_contratual!$Y103=4,IF(IFERROR(IF(ISNUMBER(INDEX(aditivos!$O$2:$O$200,MATCH($A103,aditivos!$A$2:$A$200,0))),MIN(INDEX(aditivos!$O$2:$O$200,MATCH($A103,aditivos!$A$2:$A$200,0)),posicao_contratual!$Y103),posicao_contratual!$Y103),posicao_contratual!$Y103)=4,itens_Remanesc!C103,IFERROR(ROUND(itens_Remanesc!C103*INDEX($L$2:$L$6,MIN(4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$6)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$6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OR(NOT(ISNUMBER(itens_Remanesc!C104)),AND(posicao_contratual!$Y104&gt;0,COUNTIFS(aditivos!$A$2:$A$200,$A104,aditivos!$D$2:$D$200,"*novo*")&gt;1)),"",IF(posicao_contratual!$Y104=1,IF(IFERROR(IF(ISNUMBER(INDEX(aditivos!$O$2:$O$200,MATCH($A104,aditivos!$A$2:$A$200,0))),MIN(INDEX(aditivos!$O$2:$O$200,MATCH($A104,aditivos!$A$2:$A$200,0)),posicao_contratual!$Y104),posicao_contratual!$Y104),posicao_contratual!$Y104)=1,itens_Remanesc!C104,IFERROR(ROUND(itens_Remanesc!C104*INDEX($L$2:$L$6,MIN(1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$3)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$3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E104" s="79" t="str">
        <f>IF(OR($A104="",posicao_contratual!$Y104=""),"",IF(posicao_contratual!$Y104&gt;2,"",IF(OR(NOT(ISNUMBER(itens_Remanesc!C104)),AND(posicao_contratual!$Y104&gt;0,COUNTIFS(aditivos!$A$2:$A$200,$A104,aditivos!$D$2:$D$200,"*novo*")&gt;1)),"",IF(posicao_contratual!$Y104=2,IF(IFERROR(IF(ISNUMBER(INDEX(aditivos!$O$2:$O$200,MATCH($A104,aditivos!$A$2:$A$200,0))),MIN(INDEX(aditivos!$O$2:$O$200,MATCH($A104,aditivos!$A$2:$A$200,0)),posicao_contratual!$Y104),posicao_contratual!$Y104),posicao_contratual!$Y104)=2,itens_Remanesc!C104,IFERROR(ROUND(itens_Remanesc!C104*INDEX($L$2:$L$6,MIN(2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$4)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$4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F104" s="79" t="str">
        <f>IF(OR($A104="",posicao_contratual!$Y104=""),"",IF(posicao_contratual!$Y104&gt;3,"",IF(OR(NOT(ISNUMBER(itens_Remanesc!C104)),AND(posicao_contratual!$Y104&gt;0,COUNTIFS(aditivos!$A$2:$A$200,$A104,aditivos!$D$2:$D$200,"*novo*")&gt;1)),"",IF(posicao_contratual!$Y104=3,IF(IFERROR(IF(ISNUMBER(INDEX(aditivos!$O$2:$O$200,MATCH($A104,aditivos!$A$2:$A$200,0))),MIN(INDEX(aditivos!$O$2:$O$200,MATCH($A104,aditivos!$A$2:$A$200,0)),posicao_contratual!$Y104),posicao_contratual!$Y104),posicao_contratual!$Y104)=3,itens_Remanesc!C104,IFERROR(ROUND(itens_Remanesc!C104*INDEX($L$2:$L$6,MIN(3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$5)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$5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G104" s="79" t="str">
        <f>IF(OR($A104="",posicao_contratual!$Y104=""),"",IF(posicao_contratual!$Y104&gt;4,"",IF(OR(NOT(ISNUMBER(itens_Remanesc!C104)),AND(posicao_contratual!$Y104&gt;0,COUNTIFS(aditivos!$A$2:$A$200,$A104,aditivos!$D$2:$D$200,"*novo*")&gt;1)),"",IF(posicao_contratual!$Y104=4,IF(IFERROR(IF(ISNUMBER(INDEX(aditivos!$O$2:$O$200,MATCH($A104,aditivos!$A$2:$A$200,0))),MIN(INDEX(aditivos!$O$2:$O$200,MATCH($A104,aditivos!$A$2:$A$200,0)),posicao_contratual!$Y104),posicao_contratual!$Y104),posicao_contratual!$Y104)=4,itens_Remanesc!C104,IFERROR(ROUND(itens_Remanesc!C104*INDEX($L$2:$L$6,MIN(4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$6)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$6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OR(NOT(ISNUMBER(itens_Remanesc!C105)),AND(posicao_contratual!$Y105&gt;0,COUNTIFS(aditivos!$A$2:$A$200,$A105,aditivos!$D$2:$D$200,"*novo*")&gt;1)),"",IF(posicao_contratual!$Y105=1,IF(IFERROR(IF(ISNUMBER(INDEX(aditivos!$O$2:$O$200,MATCH($A105,aditivos!$A$2:$A$200,0))),MIN(INDEX(aditivos!$O$2:$O$200,MATCH($A105,aditivos!$A$2:$A$200,0)),posicao_contratual!$Y105),posicao_contratual!$Y105),posicao_contratual!$Y105)=1,itens_Remanesc!C105,IFERROR(ROUND(itens_Remanesc!C105*INDEX($L$2:$L$6,MIN(1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$3)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$3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E105" s="79" t="str">
        <f>IF(OR($A105="",posicao_contratual!$Y105=""),"",IF(posicao_contratual!$Y105&gt;2,"",IF(OR(NOT(ISNUMBER(itens_Remanesc!C105)),AND(posicao_contratual!$Y105&gt;0,COUNTIFS(aditivos!$A$2:$A$200,$A105,aditivos!$D$2:$D$200,"*novo*")&gt;1)),"",IF(posicao_contratual!$Y105=2,IF(IFERROR(IF(ISNUMBER(INDEX(aditivos!$O$2:$O$200,MATCH($A105,aditivos!$A$2:$A$200,0))),MIN(INDEX(aditivos!$O$2:$O$200,MATCH($A105,aditivos!$A$2:$A$200,0)),posicao_contratual!$Y105),posicao_contratual!$Y105),posicao_contratual!$Y105)=2,itens_Remanesc!C105,IFERROR(ROUND(itens_Remanesc!C105*INDEX($L$2:$L$6,MIN(2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$4)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$4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F105" s="79" t="str">
        <f>IF(OR($A105="",posicao_contratual!$Y105=""),"",IF(posicao_contratual!$Y105&gt;3,"",IF(OR(NOT(ISNUMBER(itens_Remanesc!C105)),AND(posicao_contratual!$Y105&gt;0,COUNTIFS(aditivos!$A$2:$A$200,$A105,aditivos!$D$2:$D$200,"*novo*")&gt;1)),"",IF(posicao_contratual!$Y105=3,IF(IFERROR(IF(ISNUMBER(INDEX(aditivos!$O$2:$O$200,MATCH($A105,aditivos!$A$2:$A$200,0))),MIN(INDEX(aditivos!$O$2:$O$200,MATCH($A105,aditivos!$A$2:$A$200,0)),posicao_contratual!$Y105),posicao_contratual!$Y105),posicao_contratual!$Y105)=3,itens_Remanesc!C105,IFERROR(ROUND(itens_Remanesc!C105*INDEX($L$2:$L$6,MIN(3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$5)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$5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G105" s="79" t="str">
        <f>IF(OR($A105="",posicao_contratual!$Y105=""),"",IF(posicao_contratual!$Y105&gt;4,"",IF(OR(NOT(ISNUMBER(itens_Remanesc!C105)),AND(posicao_contratual!$Y105&gt;0,COUNTIFS(aditivos!$A$2:$A$200,$A105,aditivos!$D$2:$D$200,"*novo*")&gt;1)),"",IF(posicao_contratual!$Y105=4,IF(IFERROR(IF(ISNUMBER(INDEX(aditivos!$O$2:$O$200,MATCH($A105,aditivos!$A$2:$A$200,0))),MIN(INDEX(aditivos!$O$2:$O$200,MATCH($A105,aditivos!$A$2:$A$200,0)),posicao_contratual!$Y105),posicao_contratual!$Y105),posicao_contratual!$Y105)=4,itens_Remanesc!C105,IFERROR(ROUND(itens_Remanesc!C105*INDEX($L$2:$L$6,MIN(4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$6)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$6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OR(NOT(ISNUMBER(itens_Remanesc!C106)),AND(posicao_contratual!$Y106&gt;0,COUNTIFS(aditivos!$A$2:$A$200,$A106,aditivos!$D$2:$D$200,"*novo*")&gt;1)),"",IF(posicao_contratual!$Y106=1,IF(IFERROR(IF(ISNUMBER(INDEX(aditivos!$O$2:$O$200,MATCH($A106,aditivos!$A$2:$A$200,0))),MIN(INDEX(aditivos!$O$2:$O$200,MATCH($A106,aditivos!$A$2:$A$200,0)),posicao_contratual!$Y106),posicao_contratual!$Y106),posicao_contratual!$Y106)=1,itens_Remanesc!C106,IFERROR(ROUND(itens_Remanesc!C106*INDEX($L$2:$L$6,MIN(1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$3)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$3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E106" s="79" t="str">
        <f>IF(OR($A106="",posicao_contratual!$Y106=""),"",IF(posicao_contratual!$Y106&gt;2,"",IF(OR(NOT(ISNUMBER(itens_Remanesc!C106)),AND(posicao_contratual!$Y106&gt;0,COUNTIFS(aditivos!$A$2:$A$200,$A106,aditivos!$D$2:$D$200,"*novo*")&gt;1)),"",IF(posicao_contratual!$Y106=2,IF(IFERROR(IF(ISNUMBER(INDEX(aditivos!$O$2:$O$200,MATCH($A106,aditivos!$A$2:$A$200,0))),MIN(INDEX(aditivos!$O$2:$O$200,MATCH($A106,aditivos!$A$2:$A$200,0)),posicao_contratual!$Y106),posicao_contratual!$Y106),posicao_contratual!$Y106)=2,itens_Remanesc!C106,IFERROR(ROUND(itens_Remanesc!C106*INDEX($L$2:$L$6,MIN(2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$4)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$4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F106" s="79" t="str">
        <f>IF(OR($A106="",posicao_contratual!$Y106=""),"",IF(posicao_contratual!$Y106&gt;3,"",IF(OR(NOT(ISNUMBER(itens_Remanesc!C106)),AND(posicao_contratual!$Y106&gt;0,COUNTIFS(aditivos!$A$2:$A$200,$A106,aditivos!$D$2:$D$200,"*novo*")&gt;1)),"",IF(posicao_contratual!$Y106=3,IF(IFERROR(IF(ISNUMBER(INDEX(aditivos!$O$2:$O$200,MATCH($A106,aditivos!$A$2:$A$200,0))),MIN(INDEX(aditivos!$O$2:$O$200,MATCH($A106,aditivos!$A$2:$A$200,0)),posicao_contratual!$Y106),posicao_contratual!$Y106),posicao_contratual!$Y106)=3,itens_Remanesc!C106,IFERROR(ROUND(itens_Remanesc!C106*INDEX($L$2:$L$6,MIN(3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$5)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$5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G106" s="79" t="str">
        <f>IF(OR($A106="",posicao_contratual!$Y106=""),"",IF(posicao_contratual!$Y106&gt;4,"",IF(OR(NOT(ISNUMBER(itens_Remanesc!C106)),AND(posicao_contratual!$Y106&gt;0,COUNTIFS(aditivos!$A$2:$A$200,$A106,aditivos!$D$2:$D$200,"*novo*")&gt;1)),"",IF(posicao_contratual!$Y106=4,IF(IFERROR(IF(ISNUMBER(INDEX(aditivos!$O$2:$O$200,MATCH($A106,aditivos!$A$2:$A$200,0))),MIN(INDEX(aditivos!$O$2:$O$200,MATCH($A106,aditivos!$A$2:$A$200,0)),posicao_contratual!$Y106),posicao_contratual!$Y106),posicao_contratual!$Y106)=4,itens_Remanesc!C106,IFERROR(ROUND(itens_Remanesc!C106*INDEX($L$2:$L$6,MIN(4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$6)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$6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OR(NOT(ISNUMBER(itens_Remanesc!C107)),AND(posicao_contratual!$Y107&gt;0,COUNTIFS(aditivos!$A$2:$A$200,$A107,aditivos!$D$2:$D$200,"*novo*")&gt;1)),"",IF(posicao_contratual!$Y107=1,IF(IFERROR(IF(ISNUMBER(INDEX(aditivos!$O$2:$O$200,MATCH($A107,aditivos!$A$2:$A$200,0))),MIN(INDEX(aditivos!$O$2:$O$200,MATCH($A107,aditivos!$A$2:$A$200,0)),posicao_contratual!$Y107),posicao_contratual!$Y107),posicao_contratual!$Y107)=1,itens_Remanesc!C107,IFERROR(ROUND(itens_Remanesc!C107*INDEX($L$2:$L$6,MIN(1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$3)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$3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E107" s="79" t="str">
        <f>IF(OR($A107="",posicao_contratual!$Y107=""),"",IF(posicao_contratual!$Y107&gt;2,"",IF(OR(NOT(ISNUMBER(itens_Remanesc!C107)),AND(posicao_contratual!$Y107&gt;0,COUNTIFS(aditivos!$A$2:$A$200,$A107,aditivos!$D$2:$D$200,"*novo*")&gt;1)),"",IF(posicao_contratual!$Y107=2,IF(IFERROR(IF(ISNUMBER(INDEX(aditivos!$O$2:$O$200,MATCH($A107,aditivos!$A$2:$A$200,0))),MIN(INDEX(aditivos!$O$2:$O$200,MATCH($A107,aditivos!$A$2:$A$200,0)),posicao_contratual!$Y107),posicao_contratual!$Y107),posicao_contratual!$Y107)=2,itens_Remanesc!C107,IFERROR(ROUND(itens_Remanesc!C107*INDEX($L$2:$L$6,MIN(2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$4)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$4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F107" s="79" t="str">
        <f>IF(OR($A107="",posicao_contratual!$Y107=""),"",IF(posicao_contratual!$Y107&gt;3,"",IF(OR(NOT(ISNUMBER(itens_Remanesc!C107)),AND(posicao_contratual!$Y107&gt;0,COUNTIFS(aditivos!$A$2:$A$200,$A107,aditivos!$D$2:$D$200,"*novo*")&gt;1)),"",IF(posicao_contratual!$Y107=3,IF(IFERROR(IF(ISNUMBER(INDEX(aditivos!$O$2:$O$200,MATCH($A107,aditivos!$A$2:$A$200,0))),MIN(INDEX(aditivos!$O$2:$O$200,MATCH($A107,aditivos!$A$2:$A$200,0)),posicao_contratual!$Y107),posicao_contratual!$Y107),posicao_contratual!$Y107)=3,itens_Remanesc!C107,IFERROR(ROUND(itens_Remanesc!C107*INDEX($L$2:$L$6,MIN(3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$5)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$5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G107" s="79" t="str">
        <f>IF(OR($A107="",posicao_contratual!$Y107=""),"",IF(posicao_contratual!$Y107&gt;4,"",IF(OR(NOT(ISNUMBER(itens_Remanesc!C107)),AND(posicao_contratual!$Y107&gt;0,COUNTIFS(aditivos!$A$2:$A$200,$A107,aditivos!$D$2:$D$200,"*novo*")&gt;1)),"",IF(posicao_contratual!$Y107=4,IF(IFERROR(IF(ISNUMBER(INDEX(aditivos!$O$2:$O$200,MATCH($A107,aditivos!$A$2:$A$200,0))),MIN(INDEX(aditivos!$O$2:$O$200,MATCH($A107,aditivos!$A$2:$A$200,0)),posicao_contratual!$Y107),posicao_contratual!$Y107),posicao_contratual!$Y107)=4,itens_Remanesc!C107,IFERROR(ROUND(itens_Remanesc!C107*INDEX($L$2:$L$6,MIN(4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$6)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$6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OR(NOT(ISNUMBER(itens_Remanesc!C108)),AND(posicao_contratual!$Y108&gt;0,COUNTIFS(aditivos!$A$2:$A$200,$A108,aditivos!$D$2:$D$200,"*novo*")&gt;1)),"",IF(posicao_contratual!$Y108=1,IF(IFERROR(IF(ISNUMBER(INDEX(aditivos!$O$2:$O$200,MATCH($A108,aditivos!$A$2:$A$200,0))),MIN(INDEX(aditivos!$O$2:$O$200,MATCH($A108,aditivos!$A$2:$A$200,0)),posicao_contratual!$Y108),posicao_contratual!$Y108),posicao_contratual!$Y108)=1,itens_Remanesc!C108,IFERROR(ROUND(itens_Remanesc!C108*INDEX($L$2:$L$6,MIN(1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$3)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$3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E108" s="79" t="str">
        <f>IF(OR($A108="",posicao_contratual!$Y108=""),"",IF(posicao_contratual!$Y108&gt;2,"",IF(OR(NOT(ISNUMBER(itens_Remanesc!C108)),AND(posicao_contratual!$Y108&gt;0,COUNTIFS(aditivos!$A$2:$A$200,$A108,aditivos!$D$2:$D$200,"*novo*")&gt;1)),"",IF(posicao_contratual!$Y108=2,IF(IFERROR(IF(ISNUMBER(INDEX(aditivos!$O$2:$O$200,MATCH($A108,aditivos!$A$2:$A$200,0))),MIN(INDEX(aditivos!$O$2:$O$200,MATCH($A108,aditivos!$A$2:$A$200,0)),posicao_contratual!$Y108),posicao_contratual!$Y108),posicao_contratual!$Y108)=2,itens_Remanesc!C108,IFERROR(ROUND(itens_Remanesc!C108*INDEX($L$2:$L$6,MIN(2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$4)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$4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F108" s="79" t="str">
        <f>IF(OR($A108="",posicao_contratual!$Y108=""),"",IF(posicao_contratual!$Y108&gt;3,"",IF(OR(NOT(ISNUMBER(itens_Remanesc!C108)),AND(posicao_contratual!$Y108&gt;0,COUNTIFS(aditivos!$A$2:$A$200,$A108,aditivos!$D$2:$D$200,"*novo*")&gt;1)),"",IF(posicao_contratual!$Y108=3,IF(IFERROR(IF(ISNUMBER(INDEX(aditivos!$O$2:$O$200,MATCH($A108,aditivos!$A$2:$A$200,0))),MIN(INDEX(aditivos!$O$2:$O$200,MATCH($A108,aditivos!$A$2:$A$200,0)),posicao_contratual!$Y108),posicao_contratual!$Y108),posicao_contratual!$Y108)=3,itens_Remanesc!C108,IFERROR(ROUND(itens_Remanesc!C108*INDEX($L$2:$L$6,MIN(3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$5)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$5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G108" s="79" t="str">
        <f>IF(OR($A108="",posicao_contratual!$Y108=""),"",IF(posicao_contratual!$Y108&gt;4,"",IF(OR(NOT(ISNUMBER(itens_Remanesc!C108)),AND(posicao_contratual!$Y108&gt;0,COUNTIFS(aditivos!$A$2:$A$200,$A108,aditivos!$D$2:$D$200,"*novo*")&gt;1)),"",IF(posicao_contratual!$Y108=4,IF(IFERROR(IF(ISNUMBER(INDEX(aditivos!$O$2:$O$200,MATCH($A108,aditivos!$A$2:$A$200,0))),MIN(INDEX(aditivos!$O$2:$O$200,MATCH($A108,aditivos!$A$2:$A$200,0)),posicao_contratual!$Y108),posicao_contratual!$Y108),posicao_contratual!$Y108)=4,itens_Remanesc!C108,IFERROR(ROUND(itens_Remanesc!C108*INDEX($L$2:$L$6,MIN(4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$6)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$6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OR(NOT(ISNUMBER(itens_Remanesc!C109)),AND(posicao_contratual!$Y109&gt;0,COUNTIFS(aditivos!$A$2:$A$200,$A109,aditivos!$D$2:$D$200,"*novo*")&gt;1)),"",IF(posicao_contratual!$Y109=1,IF(IFERROR(IF(ISNUMBER(INDEX(aditivos!$O$2:$O$200,MATCH($A109,aditivos!$A$2:$A$200,0))),MIN(INDEX(aditivos!$O$2:$O$200,MATCH($A109,aditivos!$A$2:$A$200,0)),posicao_contratual!$Y109),posicao_contratual!$Y109),posicao_contratual!$Y109)=1,itens_Remanesc!C109,IFERROR(ROUND(itens_Remanesc!C109*INDEX($L$2:$L$6,MIN(1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$3)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$3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E109" s="79" t="str">
        <f>IF(OR($A109="",posicao_contratual!$Y109=""),"",IF(posicao_contratual!$Y109&gt;2,"",IF(OR(NOT(ISNUMBER(itens_Remanesc!C109)),AND(posicao_contratual!$Y109&gt;0,COUNTIFS(aditivos!$A$2:$A$200,$A109,aditivos!$D$2:$D$200,"*novo*")&gt;1)),"",IF(posicao_contratual!$Y109=2,IF(IFERROR(IF(ISNUMBER(INDEX(aditivos!$O$2:$O$200,MATCH($A109,aditivos!$A$2:$A$200,0))),MIN(INDEX(aditivos!$O$2:$O$200,MATCH($A109,aditivos!$A$2:$A$200,0)),posicao_contratual!$Y109),posicao_contratual!$Y109),posicao_contratual!$Y109)=2,itens_Remanesc!C109,IFERROR(ROUND(itens_Remanesc!C109*INDEX($L$2:$L$6,MIN(2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$4)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$4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F109" s="79" t="str">
        <f>IF(OR($A109="",posicao_contratual!$Y109=""),"",IF(posicao_contratual!$Y109&gt;3,"",IF(OR(NOT(ISNUMBER(itens_Remanesc!C109)),AND(posicao_contratual!$Y109&gt;0,COUNTIFS(aditivos!$A$2:$A$200,$A109,aditivos!$D$2:$D$200,"*novo*")&gt;1)),"",IF(posicao_contratual!$Y109=3,IF(IFERROR(IF(ISNUMBER(INDEX(aditivos!$O$2:$O$200,MATCH($A109,aditivos!$A$2:$A$200,0))),MIN(INDEX(aditivos!$O$2:$O$200,MATCH($A109,aditivos!$A$2:$A$200,0)),posicao_contratual!$Y109),posicao_contratual!$Y109),posicao_contratual!$Y109)=3,itens_Remanesc!C109,IFERROR(ROUND(itens_Remanesc!C109*INDEX($L$2:$L$6,MIN(3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$5)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$5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G109" s="79" t="str">
        <f>IF(OR($A109="",posicao_contratual!$Y109=""),"",IF(posicao_contratual!$Y109&gt;4,"",IF(OR(NOT(ISNUMBER(itens_Remanesc!C109)),AND(posicao_contratual!$Y109&gt;0,COUNTIFS(aditivos!$A$2:$A$200,$A109,aditivos!$D$2:$D$200,"*novo*")&gt;1)),"",IF(posicao_contratual!$Y109=4,IF(IFERROR(IF(ISNUMBER(INDEX(aditivos!$O$2:$O$200,MATCH($A109,aditivos!$A$2:$A$200,0))),MIN(INDEX(aditivos!$O$2:$O$200,MATCH($A109,aditivos!$A$2:$A$200,0)),posicao_contratual!$Y109),posicao_contratual!$Y109),posicao_contratual!$Y109)=4,itens_Remanesc!C109,IFERROR(ROUND(itens_Remanesc!C109*INDEX($L$2:$L$6,MIN(4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$6)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$6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OR(NOT(ISNUMBER(itens_Remanesc!C110)),AND(posicao_contratual!$Y110&gt;0,COUNTIFS(aditivos!$A$2:$A$200,$A110,aditivos!$D$2:$D$200,"*novo*")&gt;1)),"",IF(posicao_contratual!$Y110=1,IF(IFERROR(IF(ISNUMBER(INDEX(aditivos!$O$2:$O$200,MATCH($A110,aditivos!$A$2:$A$200,0))),MIN(INDEX(aditivos!$O$2:$O$200,MATCH($A110,aditivos!$A$2:$A$200,0)),posicao_contratual!$Y110),posicao_contratual!$Y110),posicao_contratual!$Y110)=1,itens_Remanesc!C110,IFERROR(ROUND(itens_Remanesc!C110*INDEX($L$2:$L$6,MIN(1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$3)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$3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E110" s="79" t="str">
        <f>IF(OR($A110="",posicao_contratual!$Y110=""),"",IF(posicao_contratual!$Y110&gt;2,"",IF(OR(NOT(ISNUMBER(itens_Remanesc!C110)),AND(posicao_contratual!$Y110&gt;0,COUNTIFS(aditivos!$A$2:$A$200,$A110,aditivos!$D$2:$D$200,"*novo*")&gt;1)),"",IF(posicao_contratual!$Y110=2,IF(IFERROR(IF(ISNUMBER(INDEX(aditivos!$O$2:$O$200,MATCH($A110,aditivos!$A$2:$A$200,0))),MIN(INDEX(aditivos!$O$2:$O$200,MATCH($A110,aditivos!$A$2:$A$200,0)),posicao_contratual!$Y110),posicao_contratual!$Y110),posicao_contratual!$Y110)=2,itens_Remanesc!C110,IFERROR(ROUND(itens_Remanesc!C110*INDEX($L$2:$L$6,MIN(2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$4)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$4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F110" s="79" t="str">
        <f>IF(OR($A110="",posicao_contratual!$Y110=""),"",IF(posicao_contratual!$Y110&gt;3,"",IF(OR(NOT(ISNUMBER(itens_Remanesc!C110)),AND(posicao_contratual!$Y110&gt;0,COUNTIFS(aditivos!$A$2:$A$200,$A110,aditivos!$D$2:$D$200,"*novo*")&gt;1)),"",IF(posicao_contratual!$Y110=3,IF(IFERROR(IF(ISNUMBER(INDEX(aditivos!$O$2:$O$200,MATCH($A110,aditivos!$A$2:$A$200,0))),MIN(INDEX(aditivos!$O$2:$O$200,MATCH($A110,aditivos!$A$2:$A$200,0)),posicao_contratual!$Y110),posicao_contratual!$Y110),posicao_contratual!$Y110)=3,itens_Remanesc!C110,IFERROR(ROUND(itens_Remanesc!C110*INDEX($L$2:$L$6,MIN(3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$5)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$5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G110" s="79" t="str">
        <f>IF(OR($A110="",posicao_contratual!$Y110=""),"",IF(posicao_contratual!$Y110&gt;4,"",IF(OR(NOT(ISNUMBER(itens_Remanesc!C110)),AND(posicao_contratual!$Y110&gt;0,COUNTIFS(aditivos!$A$2:$A$200,$A110,aditivos!$D$2:$D$200,"*novo*")&gt;1)),"",IF(posicao_contratual!$Y110=4,IF(IFERROR(IF(ISNUMBER(INDEX(aditivos!$O$2:$O$200,MATCH($A110,aditivos!$A$2:$A$200,0))),MIN(INDEX(aditivos!$O$2:$O$200,MATCH($A110,aditivos!$A$2:$A$200,0)),posicao_contratual!$Y110),posicao_contratual!$Y110),posicao_contratual!$Y110)=4,itens_Remanesc!C110,IFERROR(ROUND(itens_Remanesc!C110*INDEX($L$2:$L$6,MIN(4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$6)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$6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OR(NOT(ISNUMBER(itens_Remanesc!C111)),AND(posicao_contratual!$Y111&gt;0,COUNTIFS(aditivos!$A$2:$A$200,$A111,aditivos!$D$2:$D$200,"*novo*")&gt;1)),"",IF(posicao_contratual!$Y111=1,IF(IFERROR(IF(ISNUMBER(INDEX(aditivos!$O$2:$O$200,MATCH($A111,aditivos!$A$2:$A$200,0))),MIN(INDEX(aditivos!$O$2:$O$200,MATCH($A111,aditivos!$A$2:$A$200,0)),posicao_contratual!$Y111),posicao_contratual!$Y111),posicao_contratual!$Y111)=1,itens_Remanesc!C111,IFERROR(ROUND(itens_Remanesc!C111*INDEX($L$2:$L$6,MIN(1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$3)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$3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E111" s="79" t="str">
        <f>IF(OR($A111="",posicao_contratual!$Y111=""),"",IF(posicao_contratual!$Y111&gt;2,"",IF(OR(NOT(ISNUMBER(itens_Remanesc!C111)),AND(posicao_contratual!$Y111&gt;0,COUNTIFS(aditivos!$A$2:$A$200,$A111,aditivos!$D$2:$D$200,"*novo*")&gt;1)),"",IF(posicao_contratual!$Y111=2,IF(IFERROR(IF(ISNUMBER(INDEX(aditivos!$O$2:$O$200,MATCH($A111,aditivos!$A$2:$A$200,0))),MIN(INDEX(aditivos!$O$2:$O$200,MATCH($A111,aditivos!$A$2:$A$200,0)),posicao_contratual!$Y111),posicao_contratual!$Y111),posicao_contratual!$Y111)=2,itens_Remanesc!C111,IFERROR(ROUND(itens_Remanesc!C111*INDEX($L$2:$L$6,MIN(2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$4)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$4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F111" s="79" t="str">
        <f>IF(OR($A111="",posicao_contratual!$Y111=""),"",IF(posicao_contratual!$Y111&gt;3,"",IF(OR(NOT(ISNUMBER(itens_Remanesc!C111)),AND(posicao_contratual!$Y111&gt;0,COUNTIFS(aditivos!$A$2:$A$200,$A111,aditivos!$D$2:$D$200,"*novo*")&gt;1)),"",IF(posicao_contratual!$Y111=3,IF(IFERROR(IF(ISNUMBER(INDEX(aditivos!$O$2:$O$200,MATCH($A111,aditivos!$A$2:$A$200,0))),MIN(INDEX(aditivos!$O$2:$O$200,MATCH($A111,aditivos!$A$2:$A$200,0)),posicao_contratual!$Y111),posicao_contratual!$Y111),posicao_contratual!$Y111)=3,itens_Remanesc!C111,IFERROR(ROUND(itens_Remanesc!C111*INDEX($L$2:$L$6,MIN(3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$5)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$5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G111" s="79" t="str">
        <f>IF(OR($A111="",posicao_contratual!$Y111=""),"",IF(posicao_contratual!$Y111&gt;4,"",IF(OR(NOT(ISNUMBER(itens_Remanesc!C111)),AND(posicao_contratual!$Y111&gt;0,COUNTIFS(aditivos!$A$2:$A$200,$A111,aditivos!$D$2:$D$200,"*novo*")&gt;1)),"",IF(posicao_contratual!$Y111=4,IF(IFERROR(IF(ISNUMBER(INDEX(aditivos!$O$2:$O$200,MATCH($A111,aditivos!$A$2:$A$200,0))),MIN(INDEX(aditivos!$O$2:$O$200,MATCH($A111,aditivos!$A$2:$A$200,0)),posicao_contratual!$Y111),posicao_contratual!$Y111),posicao_contratual!$Y111)=4,itens_Remanesc!C111,IFERROR(ROUND(itens_Remanesc!C111*INDEX($L$2:$L$6,MIN(4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$6)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$6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OR(NOT(ISNUMBER(itens_Remanesc!C112)),AND(posicao_contratual!$Y112&gt;0,COUNTIFS(aditivos!$A$2:$A$200,$A112,aditivos!$D$2:$D$200,"*novo*")&gt;1)),"",IF(posicao_contratual!$Y112=1,IF(IFERROR(IF(ISNUMBER(INDEX(aditivos!$O$2:$O$200,MATCH($A112,aditivos!$A$2:$A$200,0))),MIN(INDEX(aditivos!$O$2:$O$200,MATCH($A112,aditivos!$A$2:$A$200,0)),posicao_contratual!$Y112),posicao_contratual!$Y112),posicao_contratual!$Y112)=1,itens_Remanesc!C112,IFERROR(ROUND(itens_Remanesc!C112*INDEX($L$2:$L$6,MIN(1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$3)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$3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E112" s="79" t="str">
        <f>IF(OR($A112="",posicao_contratual!$Y112=""),"",IF(posicao_contratual!$Y112&gt;2,"",IF(OR(NOT(ISNUMBER(itens_Remanesc!C112)),AND(posicao_contratual!$Y112&gt;0,COUNTIFS(aditivos!$A$2:$A$200,$A112,aditivos!$D$2:$D$200,"*novo*")&gt;1)),"",IF(posicao_contratual!$Y112=2,IF(IFERROR(IF(ISNUMBER(INDEX(aditivos!$O$2:$O$200,MATCH($A112,aditivos!$A$2:$A$200,0))),MIN(INDEX(aditivos!$O$2:$O$200,MATCH($A112,aditivos!$A$2:$A$200,0)),posicao_contratual!$Y112),posicao_contratual!$Y112),posicao_contratual!$Y112)=2,itens_Remanesc!C112,IFERROR(ROUND(itens_Remanesc!C112*INDEX($L$2:$L$6,MIN(2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$4)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$4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F112" s="79" t="str">
        <f>IF(OR($A112="",posicao_contratual!$Y112=""),"",IF(posicao_contratual!$Y112&gt;3,"",IF(OR(NOT(ISNUMBER(itens_Remanesc!C112)),AND(posicao_contratual!$Y112&gt;0,COUNTIFS(aditivos!$A$2:$A$200,$A112,aditivos!$D$2:$D$200,"*novo*")&gt;1)),"",IF(posicao_contratual!$Y112=3,IF(IFERROR(IF(ISNUMBER(INDEX(aditivos!$O$2:$O$200,MATCH($A112,aditivos!$A$2:$A$200,0))),MIN(INDEX(aditivos!$O$2:$O$200,MATCH($A112,aditivos!$A$2:$A$200,0)),posicao_contratual!$Y112),posicao_contratual!$Y112),posicao_contratual!$Y112)=3,itens_Remanesc!C112,IFERROR(ROUND(itens_Remanesc!C112*INDEX($L$2:$L$6,MIN(3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$5)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$5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G112" s="79" t="str">
        <f>IF(OR($A112="",posicao_contratual!$Y112=""),"",IF(posicao_contratual!$Y112&gt;4,"",IF(OR(NOT(ISNUMBER(itens_Remanesc!C112)),AND(posicao_contratual!$Y112&gt;0,COUNTIFS(aditivos!$A$2:$A$200,$A112,aditivos!$D$2:$D$200,"*novo*")&gt;1)),"",IF(posicao_contratual!$Y112=4,IF(IFERROR(IF(ISNUMBER(INDEX(aditivos!$O$2:$O$200,MATCH($A112,aditivos!$A$2:$A$200,0))),MIN(INDEX(aditivos!$O$2:$O$200,MATCH($A112,aditivos!$A$2:$A$200,0)),posicao_contratual!$Y112),posicao_contratual!$Y112),posicao_contratual!$Y112)=4,itens_Remanesc!C112,IFERROR(ROUND(itens_Remanesc!C112*INDEX($L$2:$L$6,MIN(4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$6)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$6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OR(NOT(ISNUMBER(itens_Remanesc!C113)),AND(posicao_contratual!$Y113&gt;0,COUNTIFS(aditivos!$A$2:$A$200,$A113,aditivos!$D$2:$D$200,"*novo*")&gt;1)),"",IF(posicao_contratual!$Y113=1,IF(IFERROR(IF(ISNUMBER(INDEX(aditivos!$O$2:$O$200,MATCH($A113,aditivos!$A$2:$A$200,0))),MIN(INDEX(aditivos!$O$2:$O$200,MATCH($A113,aditivos!$A$2:$A$200,0)),posicao_contratual!$Y113),posicao_contratual!$Y113),posicao_contratual!$Y113)=1,itens_Remanesc!C113,IFERROR(ROUND(itens_Remanesc!C113*INDEX($L$2:$L$6,MIN(1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$3)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$3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E113" s="79" t="str">
        <f>IF(OR($A113="",posicao_contratual!$Y113=""),"",IF(posicao_contratual!$Y113&gt;2,"",IF(OR(NOT(ISNUMBER(itens_Remanesc!C113)),AND(posicao_contratual!$Y113&gt;0,COUNTIFS(aditivos!$A$2:$A$200,$A113,aditivos!$D$2:$D$200,"*novo*")&gt;1)),"",IF(posicao_contratual!$Y113=2,IF(IFERROR(IF(ISNUMBER(INDEX(aditivos!$O$2:$O$200,MATCH($A113,aditivos!$A$2:$A$200,0))),MIN(INDEX(aditivos!$O$2:$O$200,MATCH($A113,aditivos!$A$2:$A$200,0)),posicao_contratual!$Y113),posicao_contratual!$Y113),posicao_contratual!$Y113)=2,itens_Remanesc!C113,IFERROR(ROUND(itens_Remanesc!C113*INDEX($L$2:$L$6,MIN(2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$4)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$4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F113" s="79" t="str">
        <f>IF(OR($A113="",posicao_contratual!$Y113=""),"",IF(posicao_contratual!$Y113&gt;3,"",IF(OR(NOT(ISNUMBER(itens_Remanesc!C113)),AND(posicao_contratual!$Y113&gt;0,COUNTIFS(aditivos!$A$2:$A$200,$A113,aditivos!$D$2:$D$200,"*novo*")&gt;1)),"",IF(posicao_contratual!$Y113=3,IF(IFERROR(IF(ISNUMBER(INDEX(aditivos!$O$2:$O$200,MATCH($A113,aditivos!$A$2:$A$200,0))),MIN(INDEX(aditivos!$O$2:$O$200,MATCH($A113,aditivos!$A$2:$A$200,0)),posicao_contratual!$Y113),posicao_contratual!$Y113),posicao_contratual!$Y113)=3,itens_Remanesc!C113,IFERROR(ROUND(itens_Remanesc!C113*INDEX($L$2:$L$6,MIN(3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$5)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$5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G113" s="79" t="str">
        <f>IF(OR($A113="",posicao_contratual!$Y113=""),"",IF(posicao_contratual!$Y113&gt;4,"",IF(OR(NOT(ISNUMBER(itens_Remanesc!C113)),AND(posicao_contratual!$Y113&gt;0,COUNTIFS(aditivos!$A$2:$A$200,$A113,aditivos!$D$2:$D$200,"*novo*")&gt;1)),"",IF(posicao_contratual!$Y113=4,IF(IFERROR(IF(ISNUMBER(INDEX(aditivos!$O$2:$O$200,MATCH($A113,aditivos!$A$2:$A$200,0))),MIN(INDEX(aditivos!$O$2:$O$200,MATCH($A113,aditivos!$A$2:$A$200,0)),posicao_contratual!$Y113),posicao_contratual!$Y113),posicao_contratual!$Y113)=4,itens_Remanesc!C113,IFERROR(ROUND(itens_Remanesc!C113*INDEX($L$2:$L$6,MIN(4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$6)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$6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OR(NOT(ISNUMBER(itens_Remanesc!C114)),AND(posicao_contratual!$Y114&gt;0,COUNTIFS(aditivos!$A$2:$A$200,$A114,aditivos!$D$2:$D$200,"*novo*")&gt;1)),"",IF(posicao_contratual!$Y114=1,IF(IFERROR(IF(ISNUMBER(INDEX(aditivos!$O$2:$O$200,MATCH($A114,aditivos!$A$2:$A$200,0))),MIN(INDEX(aditivos!$O$2:$O$200,MATCH($A114,aditivos!$A$2:$A$200,0)),posicao_contratual!$Y114),posicao_contratual!$Y114),posicao_contratual!$Y114)=1,itens_Remanesc!C114,IFERROR(ROUND(itens_Remanesc!C114*INDEX($L$2:$L$6,MIN(1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$3)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$3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E114" s="79" t="str">
        <f>IF(OR($A114="",posicao_contratual!$Y114=""),"",IF(posicao_contratual!$Y114&gt;2,"",IF(OR(NOT(ISNUMBER(itens_Remanesc!C114)),AND(posicao_contratual!$Y114&gt;0,COUNTIFS(aditivos!$A$2:$A$200,$A114,aditivos!$D$2:$D$200,"*novo*")&gt;1)),"",IF(posicao_contratual!$Y114=2,IF(IFERROR(IF(ISNUMBER(INDEX(aditivos!$O$2:$O$200,MATCH($A114,aditivos!$A$2:$A$200,0))),MIN(INDEX(aditivos!$O$2:$O$200,MATCH($A114,aditivos!$A$2:$A$200,0)),posicao_contratual!$Y114),posicao_contratual!$Y114),posicao_contratual!$Y114)=2,itens_Remanesc!C114,IFERROR(ROUND(itens_Remanesc!C114*INDEX($L$2:$L$6,MIN(2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$4)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$4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F114" s="79" t="str">
        <f>IF(OR($A114="",posicao_contratual!$Y114=""),"",IF(posicao_contratual!$Y114&gt;3,"",IF(OR(NOT(ISNUMBER(itens_Remanesc!C114)),AND(posicao_contratual!$Y114&gt;0,COUNTIFS(aditivos!$A$2:$A$200,$A114,aditivos!$D$2:$D$200,"*novo*")&gt;1)),"",IF(posicao_contratual!$Y114=3,IF(IFERROR(IF(ISNUMBER(INDEX(aditivos!$O$2:$O$200,MATCH($A114,aditivos!$A$2:$A$200,0))),MIN(INDEX(aditivos!$O$2:$O$200,MATCH($A114,aditivos!$A$2:$A$200,0)),posicao_contratual!$Y114),posicao_contratual!$Y114),posicao_contratual!$Y114)=3,itens_Remanesc!C114,IFERROR(ROUND(itens_Remanesc!C114*INDEX($L$2:$L$6,MIN(3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$5)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$5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G114" s="79" t="str">
        <f>IF(OR($A114="",posicao_contratual!$Y114=""),"",IF(posicao_contratual!$Y114&gt;4,"",IF(OR(NOT(ISNUMBER(itens_Remanesc!C114)),AND(posicao_contratual!$Y114&gt;0,COUNTIFS(aditivos!$A$2:$A$200,$A114,aditivos!$D$2:$D$200,"*novo*")&gt;1)),"",IF(posicao_contratual!$Y114=4,IF(IFERROR(IF(ISNUMBER(INDEX(aditivos!$O$2:$O$200,MATCH($A114,aditivos!$A$2:$A$200,0))),MIN(INDEX(aditivos!$O$2:$O$200,MATCH($A114,aditivos!$A$2:$A$200,0)),posicao_contratual!$Y114),posicao_contratual!$Y114),posicao_contratual!$Y114)=4,itens_Remanesc!C114,IFERROR(ROUND(itens_Remanesc!C114*INDEX($L$2:$L$6,MIN(4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$6)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$6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OR(NOT(ISNUMBER(itens_Remanesc!C115)),AND(posicao_contratual!$Y115&gt;0,COUNTIFS(aditivos!$A$2:$A$200,$A115,aditivos!$D$2:$D$200,"*novo*")&gt;1)),"",IF(posicao_contratual!$Y115=1,IF(IFERROR(IF(ISNUMBER(INDEX(aditivos!$O$2:$O$200,MATCH($A115,aditivos!$A$2:$A$200,0))),MIN(INDEX(aditivos!$O$2:$O$200,MATCH($A115,aditivos!$A$2:$A$200,0)),posicao_contratual!$Y115),posicao_contratual!$Y115),posicao_contratual!$Y115)=1,itens_Remanesc!C115,IFERROR(ROUND(itens_Remanesc!C115*INDEX($L$2:$L$6,MIN(1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$3)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$3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E115" s="79" t="str">
        <f>IF(OR($A115="",posicao_contratual!$Y115=""),"",IF(posicao_contratual!$Y115&gt;2,"",IF(OR(NOT(ISNUMBER(itens_Remanesc!C115)),AND(posicao_contratual!$Y115&gt;0,COUNTIFS(aditivos!$A$2:$A$200,$A115,aditivos!$D$2:$D$200,"*novo*")&gt;1)),"",IF(posicao_contratual!$Y115=2,IF(IFERROR(IF(ISNUMBER(INDEX(aditivos!$O$2:$O$200,MATCH($A115,aditivos!$A$2:$A$200,0))),MIN(INDEX(aditivos!$O$2:$O$200,MATCH($A115,aditivos!$A$2:$A$200,0)),posicao_contratual!$Y115),posicao_contratual!$Y115),posicao_contratual!$Y115)=2,itens_Remanesc!C115,IFERROR(ROUND(itens_Remanesc!C115*INDEX($L$2:$L$6,MIN(2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$4)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$4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F115" s="79" t="str">
        <f>IF(OR($A115="",posicao_contratual!$Y115=""),"",IF(posicao_contratual!$Y115&gt;3,"",IF(OR(NOT(ISNUMBER(itens_Remanesc!C115)),AND(posicao_contratual!$Y115&gt;0,COUNTIFS(aditivos!$A$2:$A$200,$A115,aditivos!$D$2:$D$200,"*novo*")&gt;1)),"",IF(posicao_contratual!$Y115=3,IF(IFERROR(IF(ISNUMBER(INDEX(aditivos!$O$2:$O$200,MATCH($A115,aditivos!$A$2:$A$200,0))),MIN(INDEX(aditivos!$O$2:$O$200,MATCH($A115,aditivos!$A$2:$A$200,0)),posicao_contratual!$Y115),posicao_contratual!$Y115),posicao_contratual!$Y115)=3,itens_Remanesc!C115,IFERROR(ROUND(itens_Remanesc!C115*INDEX($L$2:$L$6,MIN(3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$5)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$5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G115" s="79" t="str">
        <f>IF(OR($A115="",posicao_contratual!$Y115=""),"",IF(posicao_contratual!$Y115&gt;4,"",IF(OR(NOT(ISNUMBER(itens_Remanesc!C115)),AND(posicao_contratual!$Y115&gt;0,COUNTIFS(aditivos!$A$2:$A$200,$A115,aditivos!$D$2:$D$200,"*novo*")&gt;1)),"",IF(posicao_contratual!$Y115=4,IF(IFERROR(IF(ISNUMBER(INDEX(aditivos!$O$2:$O$200,MATCH($A115,aditivos!$A$2:$A$200,0))),MIN(INDEX(aditivos!$O$2:$O$200,MATCH($A115,aditivos!$A$2:$A$200,0)),posicao_contratual!$Y115),posicao_contratual!$Y115),posicao_contratual!$Y115)=4,itens_Remanesc!C115,IFERROR(ROUND(itens_Remanesc!C115*INDEX($L$2:$L$6,MIN(4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$6)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$6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OR(NOT(ISNUMBER(itens_Remanesc!C116)),AND(posicao_contratual!$Y116&gt;0,COUNTIFS(aditivos!$A$2:$A$200,$A116,aditivos!$D$2:$D$200,"*novo*")&gt;1)),"",IF(posicao_contratual!$Y116=1,IF(IFERROR(IF(ISNUMBER(INDEX(aditivos!$O$2:$O$200,MATCH($A116,aditivos!$A$2:$A$200,0))),MIN(INDEX(aditivos!$O$2:$O$200,MATCH($A116,aditivos!$A$2:$A$200,0)),posicao_contratual!$Y116),posicao_contratual!$Y116),posicao_contratual!$Y116)=1,itens_Remanesc!C116,IFERROR(ROUND(itens_Remanesc!C116*INDEX($L$2:$L$6,MIN(1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$3)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$3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E116" s="79" t="str">
        <f>IF(OR($A116="",posicao_contratual!$Y116=""),"",IF(posicao_contratual!$Y116&gt;2,"",IF(OR(NOT(ISNUMBER(itens_Remanesc!C116)),AND(posicao_contratual!$Y116&gt;0,COUNTIFS(aditivos!$A$2:$A$200,$A116,aditivos!$D$2:$D$200,"*novo*")&gt;1)),"",IF(posicao_contratual!$Y116=2,IF(IFERROR(IF(ISNUMBER(INDEX(aditivos!$O$2:$O$200,MATCH($A116,aditivos!$A$2:$A$200,0))),MIN(INDEX(aditivos!$O$2:$O$200,MATCH($A116,aditivos!$A$2:$A$200,0)),posicao_contratual!$Y116),posicao_contratual!$Y116),posicao_contratual!$Y116)=2,itens_Remanesc!C116,IFERROR(ROUND(itens_Remanesc!C116*INDEX($L$2:$L$6,MIN(2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$4)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$4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F116" s="79" t="str">
        <f>IF(OR($A116="",posicao_contratual!$Y116=""),"",IF(posicao_contratual!$Y116&gt;3,"",IF(OR(NOT(ISNUMBER(itens_Remanesc!C116)),AND(posicao_contratual!$Y116&gt;0,COUNTIFS(aditivos!$A$2:$A$200,$A116,aditivos!$D$2:$D$200,"*novo*")&gt;1)),"",IF(posicao_contratual!$Y116=3,IF(IFERROR(IF(ISNUMBER(INDEX(aditivos!$O$2:$O$200,MATCH($A116,aditivos!$A$2:$A$200,0))),MIN(INDEX(aditivos!$O$2:$O$200,MATCH($A116,aditivos!$A$2:$A$200,0)),posicao_contratual!$Y116),posicao_contratual!$Y116),posicao_contratual!$Y116)=3,itens_Remanesc!C116,IFERROR(ROUND(itens_Remanesc!C116*INDEX($L$2:$L$6,MIN(3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$5)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$5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G116" s="79" t="str">
        <f>IF(OR($A116="",posicao_contratual!$Y116=""),"",IF(posicao_contratual!$Y116&gt;4,"",IF(OR(NOT(ISNUMBER(itens_Remanesc!C116)),AND(posicao_contratual!$Y116&gt;0,COUNTIFS(aditivos!$A$2:$A$200,$A116,aditivos!$D$2:$D$200,"*novo*")&gt;1)),"",IF(posicao_contratual!$Y116=4,IF(IFERROR(IF(ISNUMBER(INDEX(aditivos!$O$2:$O$200,MATCH($A116,aditivos!$A$2:$A$200,0))),MIN(INDEX(aditivos!$O$2:$O$200,MATCH($A116,aditivos!$A$2:$A$200,0)),posicao_contratual!$Y116),posicao_contratual!$Y116),posicao_contratual!$Y116)=4,itens_Remanesc!C116,IFERROR(ROUND(itens_Remanesc!C116*INDEX($L$2:$L$6,MIN(4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$6)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$6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OR(NOT(ISNUMBER(itens_Remanesc!C117)),AND(posicao_contratual!$Y117&gt;0,COUNTIFS(aditivos!$A$2:$A$200,$A117,aditivos!$D$2:$D$200,"*novo*")&gt;1)),"",IF(posicao_contratual!$Y117=1,IF(IFERROR(IF(ISNUMBER(INDEX(aditivos!$O$2:$O$200,MATCH($A117,aditivos!$A$2:$A$200,0))),MIN(INDEX(aditivos!$O$2:$O$200,MATCH($A117,aditivos!$A$2:$A$200,0)),posicao_contratual!$Y117),posicao_contratual!$Y117),posicao_contratual!$Y117)=1,itens_Remanesc!C117,IFERROR(ROUND(itens_Remanesc!C117*INDEX($L$2:$L$6,MIN(1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$3)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$3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E117" s="79" t="str">
        <f>IF(OR($A117="",posicao_contratual!$Y117=""),"",IF(posicao_contratual!$Y117&gt;2,"",IF(OR(NOT(ISNUMBER(itens_Remanesc!C117)),AND(posicao_contratual!$Y117&gt;0,COUNTIFS(aditivos!$A$2:$A$200,$A117,aditivos!$D$2:$D$200,"*novo*")&gt;1)),"",IF(posicao_contratual!$Y117=2,IF(IFERROR(IF(ISNUMBER(INDEX(aditivos!$O$2:$O$200,MATCH($A117,aditivos!$A$2:$A$200,0))),MIN(INDEX(aditivos!$O$2:$O$200,MATCH($A117,aditivos!$A$2:$A$200,0)),posicao_contratual!$Y117),posicao_contratual!$Y117),posicao_contratual!$Y117)=2,itens_Remanesc!C117,IFERROR(ROUND(itens_Remanesc!C117*INDEX($L$2:$L$6,MIN(2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$4)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$4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F117" s="79" t="str">
        <f>IF(OR($A117="",posicao_contratual!$Y117=""),"",IF(posicao_contratual!$Y117&gt;3,"",IF(OR(NOT(ISNUMBER(itens_Remanesc!C117)),AND(posicao_contratual!$Y117&gt;0,COUNTIFS(aditivos!$A$2:$A$200,$A117,aditivos!$D$2:$D$200,"*novo*")&gt;1)),"",IF(posicao_contratual!$Y117=3,IF(IFERROR(IF(ISNUMBER(INDEX(aditivos!$O$2:$O$200,MATCH($A117,aditivos!$A$2:$A$200,0))),MIN(INDEX(aditivos!$O$2:$O$200,MATCH($A117,aditivos!$A$2:$A$200,0)),posicao_contratual!$Y117),posicao_contratual!$Y117),posicao_contratual!$Y117)=3,itens_Remanesc!C117,IFERROR(ROUND(itens_Remanesc!C117*INDEX($L$2:$L$6,MIN(3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$5)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$5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G117" s="79" t="str">
        <f>IF(OR($A117="",posicao_contratual!$Y117=""),"",IF(posicao_contratual!$Y117&gt;4,"",IF(OR(NOT(ISNUMBER(itens_Remanesc!C117)),AND(posicao_contratual!$Y117&gt;0,COUNTIFS(aditivos!$A$2:$A$200,$A117,aditivos!$D$2:$D$200,"*novo*")&gt;1)),"",IF(posicao_contratual!$Y117=4,IF(IFERROR(IF(ISNUMBER(INDEX(aditivos!$O$2:$O$200,MATCH($A117,aditivos!$A$2:$A$200,0))),MIN(INDEX(aditivos!$O$2:$O$200,MATCH($A117,aditivos!$A$2:$A$200,0)),posicao_contratual!$Y117),posicao_contratual!$Y117),posicao_contratual!$Y117)=4,itens_Remanesc!C117,IFERROR(ROUND(itens_Remanesc!C117*INDEX($L$2:$L$6,MIN(4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$6)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$6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OR(NOT(ISNUMBER(itens_Remanesc!C118)),AND(posicao_contratual!$Y118&gt;0,COUNTIFS(aditivos!$A$2:$A$200,$A118,aditivos!$D$2:$D$200,"*novo*")&gt;1)),"",IF(posicao_contratual!$Y118=1,IF(IFERROR(IF(ISNUMBER(INDEX(aditivos!$O$2:$O$200,MATCH($A118,aditivos!$A$2:$A$200,0))),MIN(INDEX(aditivos!$O$2:$O$200,MATCH($A118,aditivos!$A$2:$A$200,0)),posicao_contratual!$Y118),posicao_contratual!$Y118),posicao_contratual!$Y118)=1,itens_Remanesc!C118,IFERROR(ROUND(itens_Remanesc!C118*INDEX($L$2:$L$6,MIN(1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$3)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$3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E118" s="79" t="str">
        <f>IF(OR($A118="",posicao_contratual!$Y118=""),"",IF(posicao_contratual!$Y118&gt;2,"",IF(OR(NOT(ISNUMBER(itens_Remanesc!C118)),AND(posicao_contratual!$Y118&gt;0,COUNTIFS(aditivos!$A$2:$A$200,$A118,aditivos!$D$2:$D$200,"*novo*")&gt;1)),"",IF(posicao_contratual!$Y118=2,IF(IFERROR(IF(ISNUMBER(INDEX(aditivos!$O$2:$O$200,MATCH($A118,aditivos!$A$2:$A$200,0))),MIN(INDEX(aditivos!$O$2:$O$200,MATCH($A118,aditivos!$A$2:$A$200,0)),posicao_contratual!$Y118),posicao_contratual!$Y118),posicao_contratual!$Y118)=2,itens_Remanesc!C118,IFERROR(ROUND(itens_Remanesc!C118*INDEX($L$2:$L$6,MIN(2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$4)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$4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F118" s="79" t="str">
        <f>IF(OR($A118="",posicao_contratual!$Y118=""),"",IF(posicao_contratual!$Y118&gt;3,"",IF(OR(NOT(ISNUMBER(itens_Remanesc!C118)),AND(posicao_contratual!$Y118&gt;0,COUNTIFS(aditivos!$A$2:$A$200,$A118,aditivos!$D$2:$D$200,"*novo*")&gt;1)),"",IF(posicao_contratual!$Y118=3,IF(IFERROR(IF(ISNUMBER(INDEX(aditivos!$O$2:$O$200,MATCH($A118,aditivos!$A$2:$A$200,0))),MIN(INDEX(aditivos!$O$2:$O$200,MATCH($A118,aditivos!$A$2:$A$200,0)),posicao_contratual!$Y118),posicao_contratual!$Y118),posicao_contratual!$Y118)=3,itens_Remanesc!C118,IFERROR(ROUND(itens_Remanesc!C118*INDEX($L$2:$L$6,MIN(3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$5)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$5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G118" s="79" t="str">
        <f>IF(OR($A118="",posicao_contratual!$Y118=""),"",IF(posicao_contratual!$Y118&gt;4,"",IF(OR(NOT(ISNUMBER(itens_Remanesc!C118)),AND(posicao_contratual!$Y118&gt;0,COUNTIFS(aditivos!$A$2:$A$200,$A118,aditivos!$D$2:$D$200,"*novo*")&gt;1)),"",IF(posicao_contratual!$Y118=4,IF(IFERROR(IF(ISNUMBER(INDEX(aditivos!$O$2:$O$200,MATCH($A118,aditivos!$A$2:$A$200,0))),MIN(INDEX(aditivos!$O$2:$O$200,MATCH($A118,aditivos!$A$2:$A$200,0)),posicao_contratual!$Y118),posicao_contratual!$Y118),posicao_contratual!$Y118)=4,itens_Remanesc!C118,IFERROR(ROUND(itens_Remanesc!C118*INDEX($L$2:$L$6,MIN(4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$6)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$6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OR(NOT(ISNUMBER(itens_Remanesc!C119)),AND(posicao_contratual!$Y119&gt;0,COUNTIFS(aditivos!$A$2:$A$200,$A119,aditivos!$D$2:$D$200,"*novo*")&gt;1)),"",IF(posicao_contratual!$Y119=1,IF(IFERROR(IF(ISNUMBER(INDEX(aditivos!$O$2:$O$200,MATCH($A119,aditivos!$A$2:$A$200,0))),MIN(INDEX(aditivos!$O$2:$O$200,MATCH($A119,aditivos!$A$2:$A$200,0)),posicao_contratual!$Y119),posicao_contratual!$Y119),posicao_contratual!$Y119)=1,itens_Remanesc!C119,IFERROR(ROUND(itens_Remanesc!C119*INDEX($L$2:$L$6,MIN(1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$3)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$3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E119" s="79" t="str">
        <f>IF(OR($A119="",posicao_contratual!$Y119=""),"",IF(posicao_contratual!$Y119&gt;2,"",IF(OR(NOT(ISNUMBER(itens_Remanesc!C119)),AND(posicao_contratual!$Y119&gt;0,COUNTIFS(aditivos!$A$2:$A$200,$A119,aditivos!$D$2:$D$200,"*novo*")&gt;1)),"",IF(posicao_contratual!$Y119=2,IF(IFERROR(IF(ISNUMBER(INDEX(aditivos!$O$2:$O$200,MATCH($A119,aditivos!$A$2:$A$200,0))),MIN(INDEX(aditivos!$O$2:$O$200,MATCH($A119,aditivos!$A$2:$A$200,0)),posicao_contratual!$Y119),posicao_contratual!$Y119),posicao_contratual!$Y119)=2,itens_Remanesc!C119,IFERROR(ROUND(itens_Remanesc!C119*INDEX($L$2:$L$6,MIN(2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$4)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$4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F119" s="79" t="str">
        <f>IF(OR($A119="",posicao_contratual!$Y119=""),"",IF(posicao_contratual!$Y119&gt;3,"",IF(OR(NOT(ISNUMBER(itens_Remanesc!C119)),AND(posicao_contratual!$Y119&gt;0,COUNTIFS(aditivos!$A$2:$A$200,$A119,aditivos!$D$2:$D$200,"*novo*")&gt;1)),"",IF(posicao_contratual!$Y119=3,IF(IFERROR(IF(ISNUMBER(INDEX(aditivos!$O$2:$O$200,MATCH($A119,aditivos!$A$2:$A$200,0))),MIN(INDEX(aditivos!$O$2:$O$200,MATCH($A119,aditivos!$A$2:$A$200,0)),posicao_contratual!$Y119),posicao_contratual!$Y119),posicao_contratual!$Y119)=3,itens_Remanesc!C119,IFERROR(ROUND(itens_Remanesc!C119*INDEX($L$2:$L$6,MIN(3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$5)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$5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G119" s="79" t="str">
        <f>IF(OR($A119="",posicao_contratual!$Y119=""),"",IF(posicao_contratual!$Y119&gt;4,"",IF(OR(NOT(ISNUMBER(itens_Remanesc!C119)),AND(posicao_contratual!$Y119&gt;0,COUNTIFS(aditivos!$A$2:$A$200,$A119,aditivos!$D$2:$D$200,"*novo*")&gt;1)),"",IF(posicao_contratual!$Y119=4,IF(IFERROR(IF(ISNUMBER(INDEX(aditivos!$O$2:$O$200,MATCH($A119,aditivos!$A$2:$A$200,0))),MIN(INDEX(aditivos!$O$2:$O$200,MATCH($A119,aditivos!$A$2:$A$200,0)),posicao_contratual!$Y119),posicao_contratual!$Y119),posicao_contratual!$Y119)=4,itens_Remanesc!C119,IFERROR(ROUND(itens_Remanesc!C119*INDEX($L$2:$L$6,MIN(4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$6)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$6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OR(NOT(ISNUMBER(itens_Remanesc!C120)),AND(posicao_contratual!$Y120&gt;0,COUNTIFS(aditivos!$A$2:$A$200,$A120,aditivos!$D$2:$D$200,"*novo*")&gt;1)),"",IF(posicao_contratual!$Y120=1,IF(IFERROR(IF(ISNUMBER(INDEX(aditivos!$O$2:$O$200,MATCH($A120,aditivos!$A$2:$A$200,0))),MIN(INDEX(aditivos!$O$2:$O$200,MATCH($A120,aditivos!$A$2:$A$200,0)),posicao_contratual!$Y120),posicao_contratual!$Y120),posicao_contratual!$Y120)=1,itens_Remanesc!C120,IFERROR(ROUND(itens_Remanesc!C120*INDEX($L$2:$L$6,MIN(1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$3)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$3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E120" s="79" t="str">
        <f>IF(OR($A120="",posicao_contratual!$Y120=""),"",IF(posicao_contratual!$Y120&gt;2,"",IF(OR(NOT(ISNUMBER(itens_Remanesc!C120)),AND(posicao_contratual!$Y120&gt;0,COUNTIFS(aditivos!$A$2:$A$200,$A120,aditivos!$D$2:$D$200,"*novo*")&gt;1)),"",IF(posicao_contratual!$Y120=2,IF(IFERROR(IF(ISNUMBER(INDEX(aditivos!$O$2:$O$200,MATCH($A120,aditivos!$A$2:$A$200,0))),MIN(INDEX(aditivos!$O$2:$O$200,MATCH($A120,aditivos!$A$2:$A$200,0)),posicao_contratual!$Y120),posicao_contratual!$Y120),posicao_contratual!$Y120)=2,itens_Remanesc!C120,IFERROR(ROUND(itens_Remanesc!C120*INDEX($L$2:$L$6,MIN(2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$4)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$4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F120" s="79" t="str">
        <f>IF(OR($A120="",posicao_contratual!$Y120=""),"",IF(posicao_contratual!$Y120&gt;3,"",IF(OR(NOT(ISNUMBER(itens_Remanesc!C120)),AND(posicao_contratual!$Y120&gt;0,COUNTIFS(aditivos!$A$2:$A$200,$A120,aditivos!$D$2:$D$200,"*novo*")&gt;1)),"",IF(posicao_contratual!$Y120=3,IF(IFERROR(IF(ISNUMBER(INDEX(aditivos!$O$2:$O$200,MATCH($A120,aditivos!$A$2:$A$200,0))),MIN(INDEX(aditivos!$O$2:$O$200,MATCH($A120,aditivos!$A$2:$A$200,0)),posicao_contratual!$Y120),posicao_contratual!$Y120),posicao_contratual!$Y120)=3,itens_Remanesc!C120,IFERROR(ROUND(itens_Remanesc!C120*INDEX($L$2:$L$6,MIN(3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$5)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$5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G120" s="79" t="str">
        <f>IF(OR($A120="",posicao_contratual!$Y120=""),"",IF(posicao_contratual!$Y120&gt;4,"",IF(OR(NOT(ISNUMBER(itens_Remanesc!C120)),AND(posicao_contratual!$Y120&gt;0,COUNTIFS(aditivos!$A$2:$A$200,$A120,aditivos!$D$2:$D$200,"*novo*")&gt;1)),"",IF(posicao_contratual!$Y120=4,IF(IFERROR(IF(ISNUMBER(INDEX(aditivos!$O$2:$O$200,MATCH($A120,aditivos!$A$2:$A$200,0))),MIN(INDEX(aditivos!$O$2:$O$200,MATCH($A120,aditivos!$A$2:$A$200,0)),posicao_contratual!$Y120),posicao_contratual!$Y120),posicao_contratual!$Y120)=4,itens_Remanesc!C120,IFERROR(ROUND(itens_Remanesc!C120*INDEX($L$2:$L$6,MIN(4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$6)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$6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OR(NOT(ISNUMBER(itens_Remanesc!C121)),AND(posicao_contratual!$Y121&gt;0,COUNTIFS(aditivos!$A$2:$A$200,$A121,aditivos!$D$2:$D$200,"*novo*")&gt;1)),"",IF(posicao_contratual!$Y121=1,IF(IFERROR(IF(ISNUMBER(INDEX(aditivos!$O$2:$O$200,MATCH($A121,aditivos!$A$2:$A$200,0))),MIN(INDEX(aditivos!$O$2:$O$200,MATCH($A121,aditivos!$A$2:$A$200,0)),posicao_contratual!$Y121),posicao_contratual!$Y121),posicao_contratual!$Y121)=1,itens_Remanesc!C121,IFERROR(ROUND(itens_Remanesc!C121*INDEX($L$2:$L$6,MIN(1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$3)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$3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E121" s="79" t="str">
        <f>IF(OR($A121="",posicao_contratual!$Y121=""),"",IF(posicao_contratual!$Y121&gt;2,"",IF(OR(NOT(ISNUMBER(itens_Remanesc!C121)),AND(posicao_contratual!$Y121&gt;0,COUNTIFS(aditivos!$A$2:$A$200,$A121,aditivos!$D$2:$D$200,"*novo*")&gt;1)),"",IF(posicao_contratual!$Y121=2,IF(IFERROR(IF(ISNUMBER(INDEX(aditivos!$O$2:$O$200,MATCH($A121,aditivos!$A$2:$A$200,0))),MIN(INDEX(aditivos!$O$2:$O$200,MATCH($A121,aditivos!$A$2:$A$200,0)),posicao_contratual!$Y121),posicao_contratual!$Y121),posicao_contratual!$Y121)=2,itens_Remanesc!C121,IFERROR(ROUND(itens_Remanesc!C121*INDEX($L$2:$L$6,MIN(2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$4)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$4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F121" s="79" t="str">
        <f>IF(OR($A121="",posicao_contratual!$Y121=""),"",IF(posicao_contratual!$Y121&gt;3,"",IF(OR(NOT(ISNUMBER(itens_Remanesc!C121)),AND(posicao_contratual!$Y121&gt;0,COUNTIFS(aditivos!$A$2:$A$200,$A121,aditivos!$D$2:$D$200,"*novo*")&gt;1)),"",IF(posicao_contratual!$Y121=3,IF(IFERROR(IF(ISNUMBER(INDEX(aditivos!$O$2:$O$200,MATCH($A121,aditivos!$A$2:$A$200,0))),MIN(INDEX(aditivos!$O$2:$O$200,MATCH($A121,aditivos!$A$2:$A$200,0)),posicao_contratual!$Y121),posicao_contratual!$Y121),posicao_contratual!$Y121)=3,itens_Remanesc!C121,IFERROR(ROUND(itens_Remanesc!C121*INDEX($L$2:$L$6,MIN(3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$5)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$5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G121" s="79" t="str">
        <f>IF(OR($A121="",posicao_contratual!$Y121=""),"",IF(posicao_contratual!$Y121&gt;4,"",IF(OR(NOT(ISNUMBER(itens_Remanesc!C121)),AND(posicao_contratual!$Y121&gt;0,COUNTIFS(aditivos!$A$2:$A$200,$A121,aditivos!$D$2:$D$200,"*novo*")&gt;1)),"",IF(posicao_contratual!$Y121=4,IF(IFERROR(IF(ISNUMBER(INDEX(aditivos!$O$2:$O$200,MATCH($A121,aditivos!$A$2:$A$200,0))),MIN(INDEX(aditivos!$O$2:$O$200,MATCH($A121,aditivos!$A$2:$A$200,0)),posicao_contratual!$Y121),posicao_contratual!$Y121),posicao_contratual!$Y121)=4,itens_Remanesc!C121,IFERROR(ROUND(itens_Remanesc!C121*INDEX($L$2:$L$6,MIN(4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$6)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$6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OR(NOT(ISNUMBER(itens_Remanesc!C122)),AND(posicao_contratual!$Y122&gt;0,COUNTIFS(aditivos!$A$2:$A$200,$A122,aditivos!$D$2:$D$200,"*novo*")&gt;1)),"",IF(posicao_contratual!$Y122=1,IF(IFERROR(IF(ISNUMBER(INDEX(aditivos!$O$2:$O$200,MATCH($A122,aditivos!$A$2:$A$200,0))),MIN(INDEX(aditivos!$O$2:$O$200,MATCH($A122,aditivos!$A$2:$A$200,0)),posicao_contratual!$Y122),posicao_contratual!$Y122),posicao_contratual!$Y122)=1,itens_Remanesc!C122,IFERROR(ROUND(itens_Remanesc!C122*INDEX($L$2:$L$6,MIN(1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$3)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$3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E122" s="79" t="str">
        <f>IF(OR($A122="",posicao_contratual!$Y122=""),"",IF(posicao_contratual!$Y122&gt;2,"",IF(OR(NOT(ISNUMBER(itens_Remanesc!C122)),AND(posicao_contratual!$Y122&gt;0,COUNTIFS(aditivos!$A$2:$A$200,$A122,aditivos!$D$2:$D$200,"*novo*")&gt;1)),"",IF(posicao_contratual!$Y122=2,IF(IFERROR(IF(ISNUMBER(INDEX(aditivos!$O$2:$O$200,MATCH($A122,aditivos!$A$2:$A$200,0))),MIN(INDEX(aditivos!$O$2:$O$200,MATCH($A122,aditivos!$A$2:$A$200,0)),posicao_contratual!$Y122),posicao_contratual!$Y122),posicao_contratual!$Y122)=2,itens_Remanesc!C122,IFERROR(ROUND(itens_Remanesc!C122*INDEX($L$2:$L$6,MIN(2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$4)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$4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F122" s="79" t="str">
        <f>IF(OR($A122="",posicao_contratual!$Y122=""),"",IF(posicao_contratual!$Y122&gt;3,"",IF(OR(NOT(ISNUMBER(itens_Remanesc!C122)),AND(posicao_contratual!$Y122&gt;0,COUNTIFS(aditivos!$A$2:$A$200,$A122,aditivos!$D$2:$D$200,"*novo*")&gt;1)),"",IF(posicao_contratual!$Y122=3,IF(IFERROR(IF(ISNUMBER(INDEX(aditivos!$O$2:$O$200,MATCH($A122,aditivos!$A$2:$A$200,0))),MIN(INDEX(aditivos!$O$2:$O$200,MATCH($A122,aditivos!$A$2:$A$200,0)),posicao_contratual!$Y122),posicao_contratual!$Y122),posicao_contratual!$Y122)=3,itens_Remanesc!C122,IFERROR(ROUND(itens_Remanesc!C122*INDEX($L$2:$L$6,MIN(3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$5)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$5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G122" s="79" t="str">
        <f>IF(OR($A122="",posicao_contratual!$Y122=""),"",IF(posicao_contratual!$Y122&gt;4,"",IF(OR(NOT(ISNUMBER(itens_Remanesc!C122)),AND(posicao_contratual!$Y122&gt;0,COUNTIFS(aditivos!$A$2:$A$200,$A122,aditivos!$D$2:$D$200,"*novo*")&gt;1)),"",IF(posicao_contratual!$Y122=4,IF(IFERROR(IF(ISNUMBER(INDEX(aditivos!$O$2:$O$200,MATCH($A122,aditivos!$A$2:$A$200,0))),MIN(INDEX(aditivos!$O$2:$O$200,MATCH($A122,aditivos!$A$2:$A$200,0)),posicao_contratual!$Y122),posicao_contratual!$Y122),posicao_contratual!$Y122)=4,itens_Remanesc!C122,IFERROR(ROUND(itens_Remanesc!C122*INDEX($L$2:$L$6,MIN(4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$6)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$6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OR(NOT(ISNUMBER(itens_Remanesc!C123)),AND(posicao_contratual!$Y123&gt;0,COUNTIFS(aditivos!$A$2:$A$200,$A123,aditivos!$D$2:$D$200,"*novo*")&gt;1)),"",IF(posicao_contratual!$Y123=1,IF(IFERROR(IF(ISNUMBER(INDEX(aditivos!$O$2:$O$200,MATCH($A123,aditivos!$A$2:$A$200,0))),MIN(INDEX(aditivos!$O$2:$O$200,MATCH($A123,aditivos!$A$2:$A$200,0)),posicao_contratual!$Y123),posicao_contratual!$Y123),posicao_contratual!$Y123)=1,itens_Remanesc!C123,IFERROR(ROUND(itens_Remanesc!C123*INDEX($L$2:$L$6,MIN(1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$3)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$3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E123" s="79" t="str">
        <f>IF(OR($A123="",posicao_contratual!$Y123=""),"",IF(posicao_contratual!$Y123&gt;2,"",IF(OR(NOT(ISNUMBER(itens_Remanesc!C123)),AND(posicao_contratual!$Y123&gt;0,COUNTIFS(aditivos!$A$2:$A$200,$A123,aditivos!$D$2:$D$200,"*novo*")&gt;1)),"",IF(posicao_contratual!$Y123=2,IF(IFERROR(IF(ISNUMBER(INDEX(aditivos!$O$2:$O$200,MATCH($A123,aditivos!$A$2:$A$200,0))),MIN(INDEX(aditivos!$O$2:$O$200,MATCH($A123,aditivos!$A$2:$A$200,0)),posicao_contratual!$Y123),posicao_contratual!$Y123),posicao_contratual!$Y123)=2,itens_Remanesc!C123,IFERROR(ROUND(itens_Remanesc!C123*INDEX($L$2:$L$6,MIN(2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$4)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$4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F123" s="79" t="str">
        <f>IF(OR($A123="",posicao_contratual!$Y123=""),"",IF(posicao_contratual!$Y123&gt;3,"",IF(OR(NOT(ISNUMBER(itens_Remanesc!C123)),AND(posicao_contratual!$Y123&gt;0,COUNTIFS(aditivos!$A$2:$A$200,$A123,aditivos!$D$2:$D$200,"*novo*")&gt;1)),"",IF(posicao_contratual!$Y123=3,IF(IFERROR(IF(ISNUMBER(INDEX(aditivos!$O$2:$O$200,MATCH($A123,aditivos!$A$2:$A$200,0))),MIN(INDEX(aditivos!$O$2:$O$200,MATCH($A123,aditivos!$A$2:$A$200,0)),posicao_contratual!$Y123),posicao_contratual!$Y123),posicao_contratual!$Y123)=3,itens_Remanesc!C123,IFERROR(ROUND(itens_Remanesc!C123*INDEX($L$2:$L$6,MIN(3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$5)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$5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G123" s="79" t="str">
        <f>IF(OR($A123="",posicao_contratual!$Y123=""),"",IF(posicao_contratual!$Y123&gt;4,"",IF(OR(NOT(ISNUMBER(itens_Remanesc!C123)),AND(posicao_contratual!$Y123&gt;0,COUNTIFS(aditivos!$A$2:$A$200,$A123,aditivos!$D$2:$D$200,"*novo*")&gt;1)),"",IF(posicao_contratual!$Y123=4,IF(IFERROR(IF(ISNUMBER(INDEX(aditivos!$O$2:$O$200,MATCH($A123,aditivos!$A$2:$A$200,0))),MIN(INDEX(aditivos!$O$2:$O$200,MATCH($A123,aditivos!$A$2:$A$200,0)),posicao_contratual!$Y123),posicao_contratual!$Y123),posicao_contratual!$Y123)=4,itens_Remanesc!C123,IFERROR(ROUND(itens_Remanesc!C123*INDEX($L$2:$L$6,MIN(4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$6)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$6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OR(NOT(ISNUMBER(itens_Remanesc!C124)),AND(posicao_contratual!$Y124&gt;0,COUNTIFS(aditivos!$A$2:$A$200,$A124,aditivos!$D$2:$D$200,"*novo*")&gt;1)),"",IF(posicao_contratual!$Y124=1,IF(IFERROR(IF(ISNUMBER(INDEX(aditivos!$O$2:$O$200,MATCH($A124,aditivos!$A$2:$A$200,0))),MIN(INDEX(aditivos!$O$2:$O$200,MATCH($A124,aditivos!$A$2:$A$200,0)),posicao_contratual!$Y124),posicao_contratual!$Y124),posicao_contratual!$Y124)=1,itens_Remanesc!C124,IFERROR(ROUND(itens_Remanesc!C124*INDEX($L$2:$L$6,MIN(1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$3)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$3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E124" s="79" t="str">
        <f>IF(OR($A124="",posicao_contratual!$Y124=""),"",IF(posicao_contratual!$Y124&gt;2,"",IF(OR(NOT(ISNUMBER(itens_Remanesc!C124)),AND(posicao_contratual!$Y124&gt;0,COUNTIFS(aditivos!$A$2:$A$200,$A124,aditivos!$D$2:$D$200,"*novo*")&gt;1)),"",IF(posicao_contratual!$Y124=2,IF(IFERROR(IF(ISNUMBER(INDEX(aditivos!$O$2:$O$200,MATCH($A124,aditivos!$A$2:$A$200,0))),MIN(INDEX(aditivos!$O$2:$O$200,MATCH($A124,aditivos!$A$2:$A$200,0)),posicao_contratual!$Y124),posicao_contratual!$Y124),posicao_contratual!$Y124)=2,itens_Remanesc!C124,IFERROR(ROUND(itens_Remanesc!C124*INDEX($L$2:$L$6,MIN(2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$4)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$4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F124" s="79" t="str">
        <f>IF(OR($A124="",posicao_contratual!$Y124=""),"",IF(posicao_contratual!$Y124&gt;3,"",IF(OR(NOT(ISNUMBER(itens_Remanesc!C124)),AND(posicao_contratual!$Y124&gt;0,COUNTIFS(aditivos!$A$2:$A$200,$A124,aditivos!$D$2:$D$200,"*novo*")&gt;1)),"",IF(posicao_contratual!$Y124=3,IF(IFERROR(IF(ISNUMBER(INDEX(aditivos!$O$2:$O$200,MATCH($A124,aditivos!$A$2:$A$200,0))),MIN(INDEX(aditivos!$O$2:$O$200,MATCH($A124,aditivos!$A$2:$A$200,0)),posicao_contratual!$Y124),posicao_contratual!$Y124),posicao_contratual!$Y124)=3,itens_Remanesc!C124,IFERROR(ROUND(itens_Remanesc!C124*INDEX($L$2:$L$6,MIN(3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$5)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$5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G124" s="79" t="str">
        <f>IF(OR($A124="",posicao_contratual!$Y124=""),"",IF(posicao_contratual!$Y124&gt;4,"",IF(OR(NOT(ISNUMBER(itens_Remanesc!C124)),AND(posicao_contratual!$Y124&gt;0,COUNTIFS(aditivos!$A$2:$A$200,$A124,aditivos!$D$2:$D$200,"*novo*")&gt;1)),"",IF(posicao_contratual!$Y124=4,IF(IFERROR(IF(ISNUMBER(INDEX(aditivos!$O$2:$O$200,MATCH($A124,aditivos!$A$2:$A$200,0))),MIN(INDEX(aditivos!$O$2:$O$200,MATCH($A124,aditivos!$A$2:$A$200,0)),posicao_contratual!$Y124),posicao_contratual!$Y124),posicao_contratual!$Y124)=4,itens_Remanesc!C124,IFERROR(ROUND(itens_Remanesc!C124*INDEX($L$2:$L$6,MIN(4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$6)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$6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OR(NOT(ISNUMBER(itens_Remanesc!C125)),AND(posicao_contratual!$Y125&gt;0,COUNTIFS(aditivos!$A$2:$A$200,$A125,aditivos!$D$2:$D$200,"*novo*")&gt;1)),"",IF(posicao_contratual!$Y125=1,IF(IFERROR(IF(ISNUMBER(INDEX(aditivos!$O$2:$O$200,MATCH($A125,aditivos!$A$2:$A$200,0))),MIN(INDEX(aditivos!$O$2:$O$200,MATCH($A125,aditivos!$A$2:$A$200,0)),posicao_contratual!$Y125),posicao_contratual!$Y125),posicao_contratual!$Y125)=1,itens_Remanesc!C125,IFERROR(ROUND(itens_Remanesc!C125*INDEX($L$2:$L$6,MIN(1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$3)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$3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E125" s="79" t="str">
        <f>IF(OR($A125="",posicao_contratual!$Y125=""),"",IF(posicao_contratual!$Y125&gt;2,"",IF(OR(NOT(ISNUMBER(itens_Remanesc!C125)),AND(posicao_contratual!$Y125&gt;0,COUNTIFS(aditivos!$A$2:$A$200,$A125,aditivos!$D$2:$D$200,"*novo*")&gt;1)),"",IF(posicao_contratual!$Y125=2,IF(IFERROR(IF(ISNUMBER(INDEX(aditivos!$O$2:$O$200,MATCH($A125,aditivos!$A$2:$A$200,0))),MIN(INDEX(aditivos!$O$2:$O$200,MATCH($A125,aditivos!$A$2:$A$200,0)),posicao_contratual!$Y125),posicao_contratual!$Y125),posicao_contratual!$Y125)=2,itens_Remanesc!C125,IFERROR(ROUND(itens_Remanesc!C125*INDEX($L$2:$L$6,MIN(2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$4)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$4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F125" s="79" t="str">
        <f>IF(OR($A125="",posicao_contratual!$Y125=""),"",IF(posicao_contratual!$Y125&gt;3,"",IF(OR(NOT(ISNUMBER(itens_Remanesc!C125)),AND(posicao_contratual!$Y125&gt;0,COUNTIFS(aditivos!$A$2:$A$200,$A125,aditivos!$D$2:$D$200,"*novo*")&gt;1)),"",IF(posicao_contratual!$Y125=3,IF(IFERROR(IF(ISNUMBER(INDEX(aditivos!$O$2:$O$200,MATCH($A125,aditivos!$A$2:$A$200,0))),MIN(INDEX(aditivos!$O$2:$O$200,MATCH($A125,aditivos!$A$2:$A$200,0)),posicao_contratual!$Y125),posicao_contratual!$Y125),posicao_contratual!$Y125)=3,itens_Remanesc!C125,IFERROR(ROUND(itens_Remanesc!C125*INDEX($L$2:$L$6,MIN(3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$5)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$5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G125" s="79" t="str">
        <f>IF(OR($A125="",posicao_contratual!$Y125=""),"",IF(posicao_contratual!$Y125&gt;4,"",IF(OR(NOT(ISNUMBER(itens_Remanesc!C125)),AND(posicao_contratual!$Y125&gt;0,COUNTIFS(aditivos!$A$2:$A$200,$A125,aditivos!$D$2:$D$200,"*novo*")&gt;1)),"",IF(posicao_contratual!$Y125=4,IF(IFERROR(IF(ISNUMBER(INDEX(aditivos!$O$2:$O$200,MATCH($A125,aditivos!$A$2:$A$200,0))),MIN(INDEX(aditivos!$O$2:$O$200,MATCH($A125,aditivos!$A$2:$A$200,0)),posicao_contratual!$Y125),posicao_contratual!$Y125),posicao_contratual!$Y125)=4,itens_Remanesc!C125,IFERROR(ROUND(itens_Remanesc!C125*INDEX($L$2:$L$6,MIN(4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$6)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$6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OR(NOT(ISNUMBER(itens_Remanesc!C126)),AND(posicao_contratual!$Y126&gt;0,COUNTIFS(aditivos!$A$2:$A$200,$A126,aditivos!$D$2:$D$200,"*novo*")&gt;1)),"",IF(posicao_contratual!$Y126=1,IF(IFERROR(IF(ISNUMBER(INDEX(aditivos!$O$2:$O$200,MATCH($A126,aditivos!$A$2:$A$200,0))),MIN(INDEX(aditivos!$O$2:$O$200,MATCH($A126,aditivos!$A$2:$A$200,0)),posicao_contratual!$Y126),posicao_contratual!$Y126),posicao_contratual!$Y126)=1,itens_Remanesc!C126,IFERROR(ROUND(itens_Remanesc!C126*INDEX($L$2:$L$6,MIN(1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$3)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$3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E126" s="79" t="str">
        <f>IF(OR($A126="",posicao_contratual!$Y126=""),"",IF(posicao_contratual!$Y126&gt;2,"",IF(OR(NOT(ISNUMBER(itens_Remanesc!C126)),AND(posicao_contratual!$Y126&gt;0,COUNTIFS(aditivos!$A$2:$A$200,$A126,aditivos!$D$2:$D$200,"*novo*")&gt;1)),"",IF(posicao_contratual!$Y126=2,IF(IFERROR(IF(ISNUMBER(INDEX(aditivos!$O$2:$O$200,MATCH($A126,aditivos!$A$2:$A$200,0))),MIN(INDEX(aditivos!$O$2:$O$200,MATCH($A126,aditivos!$A$2:$A$200,0)),posicao_contratual!$Y126),posicao_contratual!$Y126),posicao_contratual!$Y126)=2,itens_Remanesc!C126,IFERROR(ROUND(itens_Remanesc!C126*INDEX($L$2:$L$6,MIN(2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$4)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$4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F126" s="79" t="str">
        <f>IF(OR($A126="",posicao_contratual!$Y126=""),"",IF(posicao_contratual!$Y126&gt;3,"",IF(OR(NOT(ISNUMBER(itens_Remanesc!C126)),AND(posicao_contratual!$Y126&gt;0,COUNTIFS(aditivos!$A$2:$A$200,$A126,aditivos!$D$2:$D$200,"*novo*")&gt;1)),"",IF(posicao_contratual!$Y126=3,IF(IFERROR(IF(ISNUMBER(INDEX(aditivos!$O$2:$O$200,MATCH($A126,aditivos!$A$2:$A$200,0))),MIN(INDEX(aditivos!$O$2:$O$200,MATCH($A126,aditivos!$A$2:$A$200,0)),posicao_contratual!$Y126),posicao_contratual!$Y126),posicao_contratual!$Y126)=3,itens_Remanesc!C126,IFERROR(ROUND(itens_Remanesc!C126*INDEX($L$2:$L$6,MIN(3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$5)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$5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G126" s="79" t="str">
        <f>IF(OR($A126="",posicao_contratual!$Y126=""),"",IF(posicao_contratual!$Y126&gt;4,"",IF(OR(NOT(ISNUMBER(itens_Remanesc!C126)),AND(posicao_contratual!$Y126&gt;0,COUNTIFS(aditivos!$A$2:$A$200,$A126,aditivos!$D$2:$D$200,"*novo*")&gt;1)),"",IF(posicao_contratual!$Y126=4,IF(IFERROR(IF(ISNUMBER(INDEX(aditivos!$O$2:$O$200,MATCH($A126,aditivos!$A$2:$A$200,0))),MIN(INDEX(aditivos!$O$2:$O$200,MATCH($A126,aditivos!$A$2:$A$200,0)),posicao_contratual!$Y126),posicao_contratual!$Y126),posicao_contratual!$Y126)=4,itens_Remanesc!C126,IFERROR(ROUND(itens_Remanesc!C126*INDEX($L$2:$L$6,MIN(4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$6)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$6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OR(NOT(ISNUMBER(itens_Remanesc!C127)),AND(posicao_contratual!$Y127&gt;0,COUNTIFS(aditivos!$A$2:$A$200,$A127,aditivos!$D$2:$D$200,"*novo*")&gt;1)),"",IF(posicao_contratual!$Y127=1,IF(IFERROR(IF(ISNUMBER(INDEX(aditivos!$O$2:$O$200,MATCH($A127,aditivos!$A$2:$A$200,0))),MIN(INDEX(aditivos!$O$2:$O$200,MATCH($A127,aditivos!$A$2:$A$200,0)),posicao_contratual!$Y127),posicao_contratual!$Y127),posicao_contratual!$Y127)=1,itens_Remanesc!C127,IFERROR(ROUND(itens_Remanesc!C127*INDEX($L$2:$L$6,MIN(1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$3)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$3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E127" s="79" t="str">
        <f>IF(OR($A127="",posicao_contratual!$Y127=""),"",IF(posicao_contratual!$Y127&gt;2,"",IF(OR(NOT(ISNUMBER(itens_Remanesc!C127)),AND(posicao_contratual!$Y127&gt;0,COUNTIFS(aditivos!$A$2:$A$200,$A127,aditivos!$D$2:$D$200,"*novo*")&gt;1)),"",IF(posicao_contratual!$Y127=2,IF(IFERROR(IF(ISNUMBER(INDEX(aditivos!$O$2:$O$200,MATCH($A127,aditivos!$A$2:$A$200,0))),MIN(INDEX(aditivos!$O$2:$O$200,MATCH($A127,aditivos!$A$2:$A$200,0)),posicao_contratual!$Y127),posicao_contratual!$Y127),posicao_contratual!$Y127)=2,itens_Remanesc!C127,IFERROR(ROUND(itens_Remanesc!C127*INDEX($L$2:$L$6,MIN(2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$4)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$4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F127" s="79" t="str">
        <f>IF(OR($A127="",posicao_contratual!$Y127=""),"",IF(posicao_contratual!$Y127&gt;3,"",IF(OR(NOT(ISNUMBER(itens_Remanesc!C127)),AND(posicao_contratual!$Y127&gt;0,COUNTIFS(aditivos!$A$2:$A$200,$A127,aditivos!$D$2:$D$200,"*novo*")&gt;1)),"",IF(posicao_contratual!$Y127=3,IF(IFERROR(IF(ISNUMBER(INDEX(aditivos!$O$2:$O$200,MATCH($A127,aditivos!$A$2:$A$200,0))),MIN(INDEX(aditivos!$O$2:$O$200,MATCH($A127,aditivos!$A$2:$A$200,0)),posicao_contratual!$Y127),posicao_contratual!$Y127),posicao_contratual!$Y127)=3,itens_Remanesc!C127,IFERROR(ROUND(itens_Remanesc!C127*INDEX($L$2:$L$6,MIN(3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$5)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$5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G127" s="79" t="str">
        <f>IF(OR($A127="",posicao_contratual!$Y127=""),"",IF(posicao_contratual!$Y127&gt;4,"",IF(OR(NOT(ISNUMBER(itens_Remanesc!C127)),AND(posicao_contratual!$Y127&gt;0,COUNTIFS(aditivos!$A$2:$A$200,$A127,aditivos!$D$2:$D$200,"*novo*")&gt;1)),"",IF(posicao_contratual!$Y127=4,IF(IFERROR(IF(ISNUMBER(INDEX(aditivos!$O$2:$O$200,MATCH($A127,aditivos!$A$2:$A$200,0))),MIN(INDEX(aditivos!$O$2:$O$200,MATCH($A127,aditivos!$A$2:$A$200,0)),posicao_contratual!$Y127),posicao_contratual!$Y127),posicao_contratual!$Y127)=4,itens_Remanesc!C127,IFERROR(ROUND(itens_Remanesc!C127*INDEX($L$2:$L$6,MIN(4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$6)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$6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OR(NOT(ISNUMBER(itens_Remanesc!C128)),AND(posicao_contratual!$Y128&gt;0,COUNTIFS(aditivos!$A$2:$A$200,$A128,aditivos!$D$2:$D$200,"*novo*")&gt;1)),"",IF(posicao_contratual!$Y128=1,IF(IFERROR(IF(ISNUMBER(INDEX(aditivos!$O$2:$O$200,MATCH($A128,aditivos!$A$2:$A$200,0))),MIN(INDEX(aditivos!$O$2:$O$200,MATCH($A128,aditivos!$A$2:$A$200,0)),posicao_contratual!$Y128),posicao_contratual!$Y128),posicao_contratual!$Y128)=1,itens_Remanesc!C128,IFERROR(ROUND(itens_Remanesc!C128*INDEX($L$2:$L$6,MIN(1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$3)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$3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E128" s="79" t="str">
        <f>IF(OR($A128="",posicao_contratual!$Y128=""),"",IF(posicao_contratual!$Y128&gt;2,"",IF(OR(NOT(ISNUMBER(itens_Remanesc!C128)),AND(posicao_contratual!$Y128&gt;0,COUNTIFS(aditivos!$A$2:$A$200,$A128,aditivos!$D$2:$D$200,"*novo*")&gt;1)),"",IF(posicao_contratual!$Y128=2,IF(IFERROR(IF(ISNUMBER(INDEX(aditivos!$O$2:$O$200,MATCH($A128,aditivos!$A$2:$A$200,0))),MIN(INDEX(aditivos!$O$2:$O$200,MATCH($A128,aditivos!$A$2:$A$200,0)),posicao_contratual!$Y128),posicao_contratual!$Y128),posicao_contratual!$Y128)=2,itens_Remanesc!C128,IFERROR(ROUND(itens_Remanesc!C128*INDEX($L$2:$L$6,MIN(2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$4)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$4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F128" s="79" t="str">
        <f>IF(OR($A128="",posicao_contratual!$Y128=""),"",IF(posicao_contratual!$Y128&gt;3,"",IF(OR(NOT(ISNUMBER(itens_Remanesc!C128)),AND(posicao_contratual!$Y128&gt;0,COUNTIFS(aditivos!$A$2:$A$200,$A128,aditivos!$D$2:$D$200,"*novo*")&gt;1)),"",IF(posicao_contratual!$Y128=3,IF(IFERROR(IF(ISNUMBER(INDEX(aditivos!$O$2:$O$200,MATCH($A128,aditivos!$A$2:$A$200,0))),MIN(INDEX(aditivos!$O$2:$O$200,MATCH($A128,aditivos!$A$2:$A$200,0)),posicao_contratual!$Y128),posicao_contratual!$Y128),posicao_contratual!$Y128)=3,itens_Remanesc!C128,IFERROR(ROUND(itens_Remanesc!C128*INDEX($L$2:$L$6,MIN(3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$5)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$5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G128" s="79" t="str">
        <f>IF(OR($A128="",posicao_contratual!$Y128=""),"",IF(posicao_contratual!$Y128&gt;4,"",IF(OR(NOT(ISNUMBER(itens_Remanesc!C128)),AND(posicao_contratual!$Y128&gt;0,COUNTIFS(aditivos!$A$2:$A$200,$A128,aditivos!$D$2:$D$200,"*novo*")&gt;1)),"",IF(posicao_contratual!$Y128=4,IF(IFERROR(IF(ISNUMBER(INDEX(aditivos!$O$2:$O$200,MATCH($A128,aditivos!$A$2:$A$200,0))),MIN(INDEX(aditivos!$O$2:$O$200,MATCH($A128,aditivos!$A$2:$A$200,0)),posicao_contratual!$Y128),posicao_contratual!$Y128),posicao_contratual!$Y128)=4,itens_Remanesc!C128,IFERROR(ROUND(itens_Remanesc!C128*INDEX($L$2:$L$6,MIN(4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$6)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$6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OR(NOT(ISNUMBER(itens_Remanesc!C129)),AND(posicao_contratual!$Y129&gt;0,COUNTIFS(aditivos!$A$2:$A$200,$A129,aditivos!$D$2:$D$200,"*novo*")&gt;1)),"",IF(posicao_contratual!$Y129=1,IF(IFERROR(IF(ISNUMBER(INDEX(aditivos!$O$2:$O$200,MATCH($A129,aditivos!$A$2:$A$200,0))),MIN(INDEX(aditivos!$O$2:$O$200,MATCH($A129,aditivos!$A$2:$A$200,0)),posicao_contratual!$Y129),posicao_contratual!$Y129),posicao_contratual!$Y129)=1,itens_Remanesc!C129,IFERROR(ROUND(itens_Remanesc!C129*INDEX($L$2:$L$6,MIN(1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$3)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$3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E129" s="79" t="str">
        <f>IF(OR($A129="",posicao_contratual!$Y129=""),"",IF(posicao_contratual!$Y129&gt;2,"",IF(OR(NOT(ISNUMBER(itens_Remanesc!C129)),AND(posicao_contratual!$Y129&gt;0,COUNTIFS(aditivos!$A$2:$A$200,$A129,aditivos!$D$2:$D$200,"*novo*")&gt;1)),"",IF(posicao_contratual!$Y129=2,IF(IFERROR(IF(ISNUMBER(INDEX(aditivos!$O$2:$O$200,MATCH($A129,aditivos!$A$2:$A$200,0))),MIN(INDEX(aditivos!$O$2:$O$200,MATCH($A129,aditivos!$A$2:$A$200,0)),posicao_contratual!$Y129),posicao_contratual!$Y129),posicao_contratual!$Y129)=2,itens_Remanesc!C129,IFERROR(ROUND(itens_Remanesc!C129*INDEX($L$2:$L$6,MIN(2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$4)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$4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F129" s="79" t="str">
        <f>IF(OR($A129="",posicao_contratual!$Y129=""),"",IF(posicao_contratual!$Y129&gt;3,"",IF(OR(NOT(ISNUMBER(itens_Remanesc!C129)),AND(posicao_contratual!$Y129&gt;0,COUNTIFS(aditivos!$A$2:$A$200,$A129,aditivos!$D$2:$D$200,"*novo*")&gt;1)),"",IF(posicao_contratual!$Y129=3,IF(IFERROR(IF(ISNUMBER(INDEX(aditivos!$O$2:$O$200,MATCH($A129,aditivos!$A$2:$A$200,0))),MIN(INDEX(aditivos!$O$2:$O$200,MATCH($A129,aditivos!$A$2:$A$200,0)),posicao_contratual!$Y129),posicao_contratual!$Y129),posicao_contratual!$Y129)=3,itens_Remanesc!C129,IFERROR(ROUND(itens_Remanesc!C129*INDEX($L$2:$L$6,MIN(3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$5)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$5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G129" s="79" t="str">
        <f>IF(OR($A129="",posicao_contratual!$Y129=""),"",IF(posicao_contratual!$Y129&gt;4,"",IF(OR(NOT(ISNUMBER(itens_Remanesc!C129)),AND(posicao_contratual!$Y129&gt;0,COUNTIFS(aditivos!$A$2:$A$200,$A129,aditivos!$D$2:$D$200,"*novo*")&gt;1)),"",IF(posicao_contratual!$Y129=4,IF(IFERROR(IF(ISNUMBER(INDEX(aditivos!$O$2:$O$200,MATCH($A129,aditivos!$A$2:$A$200,0))),MIN(INDEX(aditivos!$O$2:$O$200,MATCH($A129,aditivos!$A$2:$A$200,0)),posicao_contratual!$Y129),posicao_contratual!$Y129),posicao_contratual!$Y129)=4,itens_Remanesc!C129,IFERROR(ROUND(itens_Remanesc!C129*INDEX($L$2:$L$6,MIN(4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$6)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$6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OR(NOT(ISNUMBER(itens_Remanesc!C130)),AND(posicao_contratual!$Y130&gt;0,COUNTIFS(aditivos!$A$2:$A$200,$A130,aditivos!$D$2:$D$200,"*novo*")&gt;1)),"",IF(posicao_contratual!$Y130=1,IF(IFERROR(IF(ISNUMBER(INDEX(aditivos!$O$2:$O$200,MATCH($A130,aditivos!$A$2:$A$200,0))),MIN(INDEX(aditivos!$O$2:$O$200,MATCH($A130,aditivos!$A$2:$A$200,0)),posicao_contratual!$Y130),posicao_contratual!$Y130),posicao_contratual!$Y130)=1,itens_Remanesc!C130,IFERROR(ROUND(itens_Remanesc!C130*INDEX($L$2:$L$6,MIN(1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$3)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$3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E130" s="79" t="str">
        <f>IF(OR($A130="",posicao_contratual!$Y130=""),"",IF(posicao_contratual!$Y130&gt;2,"",IF(OR(NOT(ISNUMBER(itens_Remanesc!C130)),AND(posicao_contratual!$Y130&gt;0,COUNTIFS(aditivos!$A$2:$A$200,$A130,aditivos!$D$2:$D$200,"*novo*")&gt;1)),"",IF(posicao_contratual!$Y130=2,IF(IFERROR(IF(ISNUMBER(INDEX(aditivos!$O$2:$O$200,MATCH($A130,aditivos!$A$2:$A$200,0))),MIN(INDEX(aditivos!$O$2:$O$200,MATCH($A130,aditivos!$A$2:$A$200,0)),posicao_contratual!$Y130),posicao_contratual!$Y130),posicao_contratual!$Y130)=2,itens_Remanesc!C130,IFERROR(ROUND(itens_Remanesc!C130*INDEX($L$2:$L$6,MIN(2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$4)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$4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F130" s="79" t="str">
        <f>IF(OR($A130="",posicao_contratual!$Y130=""),"",IF(posicao_contratual!$Y130&gt;3,"",IF(OR(NOT(ISNUMBER(itens_Remanesc!C130)),AND(posicao_contratual!$Y130&gt;0,COUNTIFS(aditivos!$A$2:$A$200,$A130,aditivos!$D$2:$D$200,"*novo*")&gt;1)),"",IF(posicao_contratual!$Y130=3,IF(IFERROR(IF(ISNUMBER(INDEX(aditivos!$O$2:$O$200,MATCH($A130,aditivos!$A$2:$A$200,0))),MIN(INDEX(aditivos!$O$2:$O$200,MATCH($A130,aditivos!$A$2:$A$200,0)),posicao_contratual!$Y130),posicao_contratual!$Y130),posicao_contratual!$Y130)=3,itens_Remanesc!C130,IFERROR(ROUND(itens_Remanesc!C130*INDEX($L$2:$L$6,MIN(3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$5)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$5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G130" s="79" t="str">
        <f>IF(OR($A130="",posicao_contratual!$Y130=""),"",IF(posicao_contratual!$Y130&gt;4,"",IF(OR(NOT(ISNUMBER(itens_Remanesc!C130)),AND(posicao_contratual!$Y130&gt;0,COUNTIFS(aditivos!$A$2:$A$200,$A130,aditivos!$D$2:$D$200,"*novo*")&gt;1)),"",IF(posicao_contratual!$Y130=4,IF(IFERROR(IF(ISNUMBER(INDEX(aditivos!$O$2:$O$200,MATCH($A130,aditivos!$A$2:$A$200,0))),MIN(INDEX(aditivos!$O$2:$O$200,MATCH($A130,aditivos!$A$2:$A$200,0)),posicao_contratual!$Y130),posicao_contratual!$Y130),posicao_contratual!$Y130)=4,itens_Remanesc!C130,IFERROR(ROUND(itens_Remanesc!C130*INDEX($L$2:$L$6,MIN(4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$6)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$6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OR(NOT(ISNUMBER(itens_Remanesc!C131)),AND(posicao_contratual!$Y131&gt;0,COUNTIFS(aditivos!$A$2:$A$200,$A131,aditivos!$D$2:$D$200,"*novo*")&gt;1)),"",IF(posicao_contratual!$Y131=1,IF(IFERROR(IF(ISNUMBER(INDEX(aditivos!$O$2:$O$200,MATCH($A131,aditivos!$A$2:$A$200,0))),MIN(INDEX(aditivos!$O$2:$O$200,MATCH($A131,aditivos!$A$2:$A$200,0)),posicao_contratual!$Y131),posicao_contratual!$Y131),posicao_contratual!$Y131)=1,itens_Remanesc!C131,IFERROR(ROUND(itens_Remanesc!C131*INDEX($L$2:$L$6,MIN(1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$3)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$3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E131" s="79" t="str">
        <f>IF(OR($A131="",posicao_contratual!$Y131=""),"",IF(posicao_contratual!$Y131&gt;2,"",IF(OR(NOT(ISNUMBER(itens_Remanesc!C131)),AND(posicao_contratual!$Y131&gt;0,COUNTIFS(aditivos!$A$2:$A$200,$A131,aditivos!$D$2:$D$200,"*novo*")&gt;1)),"",IF(posicao_contratual!$Y131=2,IF(IFERROR(IF(ISNUMBER(INDEX(aditivos!$O$2:$O$200,MATCH($A131,aditivos!$A$2:$A$200,0))),MIN(INDEX(aditivos!$O$2:$O$200,MATCH($A131,aditivos!$A$2:$A$200,0)),posicao_contratual!$Y131),posicao_contratual!$Y131),posicao_contratual!$Y131)=2,itens_Remanesc!C131,IFERROR(ROUND(itens_Remanesc!C131*INDEX($L$2:$L$6,MIN(2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$4)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$4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F131" s="79" t="str">
        <f>IF(OR($A131="",posicao_contratual!$Y131=""),"",IF(posicao_contratual!$Y131&gt;3,"",IF(OR(NOT(ISNUMBER(itens_Remanesc!C131)),AND(posicao_contratual!$Y131&gt;0,COUNTIFS(aditivos!$A$2:$A$200,$A131,aditivos!$D$2:$D$200,"*novo*")&gt;1)),"",IF(posicao_contratual!$Y131=3,IF(IFERROR(IF(ISNUMBER(INDEX(aditivos!$O$2:$O$200,MATCH($A131,aditivos!$A$2:$A$200,0))),MIN(INDEX(aditivos!$O$2:$O$200,MATCH($A131,aditivos!$A$2:$A$200,0)),posicao_contratual!$Y131),posicao_contratual!$Y131),posicao_contratual!$Y131)=3,itens_Remanesc!C131,IFERROR(ROUND(itens_Remanesc!C131*INDEX($L$2:$L$6,MIN(3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$5)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$5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G131" s="79" t="str">
        <f>IF(OR($A131="",posicao_contratual!$Y131=""),"",IF(posicao_contratual!$Y131&gt;4,"",IF(OR(NOT(ISNUMBER(itens_Remanesc!C131)),AND(posicao_contratual!$Y131&gt;0,COUNTIFS(aditivos!$A$2:$A$200,$A131,aditivos!$D$2:$D$200,"*novo*")&gt;1)),"",IF(posicao_contratual!$Y131=4,IF(IFERROR(IF(ISNUMBER(INDEX(aditivos!$O$2:$O$200,MATCH($A131,aditivos!$A$2:$A$200,0))),MIN(INDEX(aditivos!$O$2:$O$200,MATCH($A131,aditivos!$A$2:$A$200,0)),posicao_contratual!$Y131),posicao_contratual!$Y131),posicao_contratual!$Y131)=4,itens_Remanesc!C131,IFERROR(ROUND(itens_Remanesc!C131*INDEX($L$2:$L$6,MIN(4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$6)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$6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OR(NOT(ISNUMBER(itens_Remanesc!C132)),AND(posicao_contratual!$Y132&gt;0,COUNTIFS(aditivos!$A$2:$A$200,$A132,aditivos!$D$2:$D$200,"*novo*")&gt;1)),"",IF(posicao_contratual!$Y132=1,IF(IFERROR(IF(ISNUMBER(INDEX(aditivos!$O$2:$O$200,MATCH($A132,aditivos!$A$2:$A$200,0))),MIN(INDEX(aditivos!$O$2:$O$200,MATCH($A132,aditivos!$A$2:$A$200,0)),posicao_contratual!$Y132),posicao_contratual!$Y132),posicao_contratual!$Y132)=1,itens_Remanesc!C132,IFERROR(ROUND(itens_Remanesc!C132*INDEX($L$2:$L$6,MIN(1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$3)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$3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E132" s="79" t="str">
        <f>IF(OR($A132="",posicao_contratual!$Y132=""),"",IF(posicao_contratual!$Y132&gt;2,"",IF(OR(NOT(ISNUMBER(itens_Remanesc!C132)),AND(posicao_contratual!$Y132&gt;0,COUNTIFS(aditivos!$A$2:$A$200,$A132,aditivos!$D$2:$D$200,"*novo*")&gt;1)),"",IF(posicao_contratual!$Y132=2,IF(IFERROR(IF(ISNUMBER(INDEX(aditivos!$O$2:$O$200,MATCH($A132,aditivos!$A$2:$A$200,0))),MIN(INDEX(aditivos!$O$2:$O$200,MATCH($A132,aditivos!$A$2:$A$200,0)),posicao_contratual!$Y132),posicao_contratual!$Y132),posicao_contratual!$Y132)=2,itens_Remanesc!C132,IFERROR(ROUND(itens_Remanesc!C132*INDEX($L$2:$L$6,MIN(2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$4)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$4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F132" s="79" t="str">
        <f>IF(OR($A132="",posicao_contratual!$Y132=""),"",IF(posicao_contratual!$Y132&gt;3,"",IF(OR(NOT(ISNUMBER(itens_Remanesc!C132)),AND(posicao_contratual!$Y132&gt;0,COUNTIFS(aditivos!$A$2:$A$200,$A132,aditivos!$D$2:$D$200,"*novo*")&gt;1)),"",IF(posicao_contratual!$Y132=3,IF(IFERROR(IF(ISNUMBER(INDEX(aditivos!$O$2:$O$200,MATCH($A132,aditivos!$A$2:$A$200,0))),MIN(INDEX(aditivos!$O$2:$O$200,MATCH($A132,aditivos!$A$2:$A$200,0)),posicao_contratual!$Y132),posicao_contratual!$Y132),posicao_contratual!$Y132)=3,itens_Remanesc!C132,IFERROR(ROUND(itens_Remanesc!C132*INDEX($L$2:$L$6,MIN(3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$5)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$5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G132" s="79" t="str">
        <f>IF(OR($A132="",posicao_contratual!$Y132=""),"",IF(posicao_contratual!$Y132&gt;4,"",IF(OR(NOT(ISNUMBER(itens_Remanesc!C132)),AND(posicao_contratual!$Y132&gt;0,COUNTIFS(aditivos!$A$2:$A$200,$A132,aditivos!$D$2:$D$200,"*novo*")&gt;1)),"",IF(posicao_contratual!$Y132=4,IF(IFERROR(IF(ISNUMBER(INDEX(aditivos!$O$2:$O$200,MATCH($A132,aditivos!$A$2:$A$200,0))),MIN(INDEX(aditivos!$O$2:$O$200,MATCH($A132,aditivos!$A$2:$A$200,0)),posicao_contratual!$Y132),posicao_contratual!$Y132),posicao_contratual!$Y132)=4,itens_Remanesc!C132,IFERROR(ROUND(itens_Remanesc!C132*INDEX($L$2:$L$6,MIN(4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$6)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$6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OR(NOT(ISNUMBER(itens_Remanesc!C133)),AND(posicao_contratual!$Y133&gt;0,COUNTIFS(aditivos!$A$2:$A$200,$A133,aditivos!$D$2:$D$200,"*novo*")&gt;1)),"",IF(posicao_contratual!$Y133=1,IF(IFERROR(IF(ISNUMBER(INDEX(aditivos!$O$2:$O$200,MATCH($A133,aditivos!$A$2:$A$200,0))),MIN(INDEX(aditivos!$O$2:$O$200,MATCH($A133,aditivos!$A$2:$A$200,0)),posicao_contratual!$Y133),posicao_contratual!$Y133),posicao_contratual!$Y133)=1,itens_Remanesc!C133,IFERROR(ROUND(itens_Remanesc!C133*INDEX($L$2:$L$6,MIN(1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$3)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$3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E133" s="79" t="str">
        <f>IF(OR($A133="",posicao_contratual!$Y133=""),"",IF(posicao_contratual!$Y133&gt;2,"",IF(OR(NOT(ISNUMBER(itens_Remanesc!C133)),AND(posicao_contratual!$Y133&gt;0,COUNTIFS(aditivos!$A$2:$A$200,$A133,aditivos!$D$2:$D$200,"*novo*")&gt;1)),"",IF(posicao_contratual!$Y133=2,IF(IFERROR(IF(ISNUMBER(INDEX(aditivos!$O$2:$O$200,MATCH($A133,aditivos!$A$2:$A$200,0))),MIN(INDEX(aditivos!$O$2:$O$200,MATCH($A133,aditivos!$A$2:$A$200,0)),posicao_contratual!$Y133),posicao_contratual!$Y133),posicao_contratual!$Y133)=2,itens_Remanesc!C133,IFERROR(ROUND(itens_Remanesc!C133*INDEX($L$2:$L$6,MIN(2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$4)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$4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F133" s="79" t="str">
        <f>IF(OR($A133="",posicao_contratual!$Y133=""),"",IF(posicao_contratual!$Y133&gt;3,"",IF(OR(NOT(ISNUMBER(itens_Remanesc!C133)),AND(posicao_contratual!$Y133&gt;0,COUNTIFS(aditivos!$A$2:$A$200,$A133,aditivos!$D$2:$D$200,"*novo*")&gt;1)),"",IF(posicao_contratual!$Y133=3,IF(IFERROR(IF(ISNUMBER(INDEX(aditivos!$O$2:$O$200,MATCH($A133,aditivos!$A$2:$A$200,0))),MIN(INDEX(aditivos!$O$2:$O$200,MATCH($A133,aditivos!$A$2:$A$200,0)),posicao_contratual!$Y133),posicao_contratual!$Y133),posicao_contratual!$Y133)=3,itens_Remanesc!C133,IFERROR(ROUND(itens_Remanesc!C133*INDEX($L$2:$L$6,MIN(3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$5)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$5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G133" s="79" t="str">
        <f>IF(OR($A133="",posicao_contratual!$Y133=""),"",IF(posicao_contratual!$Y133&gt;4,"",IF(OR(NOT(ISNUMBER(itens_Remanesc!C133)),AND(posicao_contratual!$Y133&gt;0,COUNTIFS(aditivos!$A$2:$A$200,$A133,aditivos!$D$2:$D$200,"*novo*")&gt;1)),"",IF(posicao_contratual!$Y133=4,IF(IFERROR(IF(ISNUMBER(INDEX(aditivos!$O$2:$O$200,MATCH($A133,aditivos!$A$2:$A$200,0))),MIN(INDEX(aditivos!$O$2:$O$200,MATCH($A133,aditivos!$A$2:$A$200,0)),posicao_contratual!$Y133),posicao_contratual!$Y133),posicao_contratual!$Y133)=4,itens_Remanesc!C133,IFERROR(ROUND(itens_Remanesc!C133*INDEX($L$2:$L$6,MIN(4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$6)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$6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OR(NOT(ISNUMBER(itens_Remanesc!C134)),AND(posicao_contratual!$Y134&gt;0,COUNTIFS(aditivos!$A$2:$A$200,$A134,aditivos!$D$2:$D$200,"*novo*")&gt;1)),"",IF(posicao_contratual!$Y134=1,IF(IFERROR(IF(ISNUMBER(INDEX(aditivos!$O$2:$O$200,MATCH($A134,aditivos!$A$2:$A$200,0))),MIN(INDEX(aditivos!$O$2:$O$200,MATCH($A134,aditivos!$A$2:$A$200,0)),posicao_contratual!$Y134),posicao_contratual!$Y134),posicao_contratual!$Y134)=1,itens_Remanesc!C134,IFERROR(ROUND(itens_Remanesc!C134*INDEX($L$2:$L$6,MIN(1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$3)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$3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E134" s="79" t="str">
        <f>IF(OR($A134="",posicao_contratual!$Y134=""),"",IF(posicao_contratual!$Y134&gt;2,"",IF(OR(NOT(ISNUMBER(itens_Remanesc!C134)),AND(posicao_contratual!$Y134&gt;0,COUNTIFS(aditivos!$A$2:$A$200,$A134,aditivos!$D$2:$D$200,"*novo*")&gt;1)),"",IF(posicao_contratual!$Y134=2,IF(IFERROR(IF(ISNUMBER(INDEX(aditivos!$O$2:$O$200,MATCH($A134,aditivos!$A$2:$A$200,0))),MIN(INDEX(aditivos!$O$2:$O$200,MATCH($A134,aditivos!$A$2:$A$200,0)),posicao_contratual!$Y134),posicao_contratual!$Y134),posicao_contratual!$Y134)=2,itens_Remanesc!C134,IFERROR(ROUND(itens_Remanesc!C134*INDEX($L$2:$L$6,MIN(2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$4)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$4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F134" s="79" t="str">
        <f>IF(OR($A134="",posicao_contratual!$Y134=""),"",IF(posicao_contratual!$Y134&gt;3,"",IF(OR(NOT(ISNUMBER(itens_Remanesc!C134)),AND(posicao_contratual!$Y134&gt;0,COUNTIFS(aditivos!$A$2:$A$200,$A134,aditivos!$D$2:$D$200,"*novo*")&gt;1)),"",IF(posicao_contratual!$Y134=3,IF(IFERROR(IF(ISNUMBER(INDEX(aditivos!$O$2:$O$200,MATCH($A134,aditivos!$A$2:$A$200,0))),MIN(INDEX(aditivos!$O$2:$O$200,MATCH($A134,aditivos!$A$2:$A$200,0)),posicao_contratual!$Y134),posicao_contratual!$Y134),posicao_contratual!$Y134)=3,itens_Remanesc!C134,IFERROR(ROUND(itens_Remanesc!C134*INDEX($L$2:$L$6,MIN(3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$5)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$5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G134" s="79" t="str">
        <f>IF(OR($A134="",posicao_contratual!$Y134=""),"",IF(posicao_contratual!$Y134&gt;4,"",IF(OR(NOT(ISNUMBER(itens_Remanesc!C134)),AND(posicao_contratual!$Y134&gt;0,COUNTIFS(aditivos!$A$2:$A$200,$A134,aditivos!$D$2:$D$200,"*novo*")&gt;1)),"",IF(posicao_contratual!$Y134=4,IF(IFERROR(IF(ISNUMBER(INDEX(aditivos!$O$2:$O$200,MATCH($A134,aditivos!$A$2:$A$200,0))),MIN(INDEX(aditivos!$O$2:$O$200,MATCH($A134,aditivos!$A$2:$A$200,0)),posicao_contratual!$Y134),posicao_contratual!$Y134),posicao_contratual!$Y134)=4,itens_Remanesc!C134,IFERROR(ROUND(itens_Remanesc!C134*INDEX($L$2:$L$6,MIN(4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$6)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$6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OR(NOT(ISNUMBER(itens_Remanesc!C135)),AND(posicao_contratual!$Y135&gt;0,COUNTIFS(aditivos!$A$2:$A$200,$A135,aditivos!$D$2:$D$200,"*novo*")&gt;1)),"",IF(posicao_contratual!$Y135=1,IF(IFERROR(IF(ISNUMBER(INDEX(aditivos!$O$2:$O$200,MATCH($A135,aditivos!$A$2:$A$200,0))),MIN(INDEX(aditivos!$O$2:$O$200,MATCH($A135,aditivos!$A$2:$A$200,0)),posicao_contratual!$Y135),posicao_contratual!$Y135),posicao_contratual!$Y135)=1,itens_Remanesc!C135,IFERROR(ROUND(itens_Remanesc!C135*INDEX($L$2:$L$6,MIN(1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$3)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$3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E135" s="79" t="str">
        <f>IF(OR($A135="",posicao_contratual!$Y135=""),"",IF(posicao_contratual!$Y135&gt;2,"",IF(OR(NOT(ISNUMBER(itens_Remanesc!C135)),AND(posicao_contratual!$Y135&gt;0,COUNTIFS(aditivos!$A$2:$A$200,$A135,aditivos!$D$2:$D$200,"*novo*")&gt;1)),"",IF(posicao_contratual!$Y135=2,IF(IFERROR(IF(ISNUMBER(INDEX(aditivos!$O$2:$O$200,MATCH($A135,aditivos!$A$2:$A$200,0))),MIN(INDEX(aditivos!$O$2:$O$200,MATCH($A135,aditivos!$A$2:$A$200,0)),posicao_contratual!$Y135),posicao_contratual!$Y135),posicao_contratual!$Y135)=2,itens_Remanesc!C135,IFERROR(ROUND(itens_Remanesc!C135*INDEX($L$2:$L$6,MIN(2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$4)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$4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F135" s="79" t="str">
        <f>IF(OR($A135="",posicao_contratual!$Y135=""),"",IF(posicao_contratual!$Y135&gt;3,"",IF(OR(NOT(ISNUMBER(itens_Remanesc!C135)),AND(posicao_contratual!$Y135&gt;0,COUNTIFS(aditivos!$A$2:$A$200,$A135,aditivos!$D$2:$D$200,"*novo*")&gt;1)),"",IF(posicao_contratual!$Y135=3,IF(IFERROR(IF(ISNUMBER(INDEX(aditivos!$O$2:$O$200,MATCH($A135,aditivos!$A$2:$A$200,0))),MIN(INDEX(aditivos!$O$2:$O$200,MATCH($A135,aditivos!$A$2:$A$200,0)),posicao_contratual!$Y135),posicao_contratual!$Y135),posicao_contratual!$Y135)=3,itens_Remanesc!C135,IFERROR(ROUND(itens_Remanesc!C135*INDEX($L$2:$L$6,MIN(3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$5)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$5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G135" s="79" t="str">
        <f>IF(OR($A135="",posicao_contratual!$Y135=""),"",IF(posicao_contratual!$Y135&gt;4,"",IF(OR(NOT(ISNUMBER(itens_Remanesc!C135)),AND(posicao_contratual!$Y135&gt;0,COUNTIFS(aditivos!$A$2:$A$200,$A135,aditivos!$D$2:$D$200,"*novo*")&gt;1)),"",IF(posicao_contratual!$Y135=4,IF(IFERROR(IF(ISNUMBER(INDEX(aditivos!$O$2:$O$200,MATCH($A135,aditivos!$A$2:$A$200,0))),MIN(INDEX(aditivos!$O$2:$O$200,MATCH($A135,aditivos!$A$2:$A$200,0)),posicao_contratual!$Y135),posicao_contratual!$Y135),posicao_contratual!$Y135)=4,itens_Remanesc!C135,IFERROR(ROUND(itens_Remanesc!C135*INDEX($L$2:$L$6,MIN(4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$6)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$6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OR(NOT(ISNUMBER(itens_Remanesc!C136)),AND(posicao_contratual!$Y136&gt;0,COUNTIFS(aditivos!$A$2:$A$200,$A136,aditivos!$D$2:$D$200,"*novo*")&gt;1)),"",IF(posicao_contratual!$Y136=1,IF(IFERROR(IF(ISNUMBER(INDEX(aditivos!$O$2:$O$200,MATCH($A136,aditivos!$A$2:$A$200,0))),MIN(INDEX(aditivos!$O$2:$O$200,MATCH($A136,aditivos!$A$2:$A$200,0)),posicao_contratual!$Y136),posicao_contratual!$Y136),posicao_contratual!$Y136)=1,itens_Remanesc!C136,IFERROR(ROUND(itens_Remanesc!C136*INDEX($L$2:$L$6,MIN(1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$3)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$3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E136" s="79" t="str">
        <f>IF(OR($A136="",posicao_contratual!$Y136=""),"",IF(posicao_contratual!$Y136&gt;2,"",IF(OR(NOT(ISNUMBER(itens_Remanesc!C136)),AND(posicao_contratual!$Y136&gt;0,COUNTIFS(aditivos!$A$2:$A$200,$A136,aditivos!$D$2:$D$200,"*novo*")&gt;1)),"",IF(posicao_contratual!$Y136=2,IF(IFERROR(IF(ISNUMBER(INDEX(aditivos!$O$2:$O$200,MATCH($A136,aditivos!$A$2:$A$200,0))),MIN(INDEX(aditivos!$O$2:$O$200,MATCH($A136,aditivos!$A$2:$A$200,0)),posicao_contratual!$Y136),posicao_contratual!$Y136),posicao_contratual!$Y136)=2,itens_Remanesc!C136,IFERROR(ROUND(itens_Remanesc!C136*INDEX($L$2:$L$6,MIN(2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$4)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$4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F136" s="79" t="str">
        <f>IF(OR($A136="",posicao_contratual!$Y136=""),"",IF(posicao_contratual!$Y136&gt;3,"",IF(OR(NOT(ISNUMBER(itens_Remanesc!C136)),AND(posicao_contratual!$Y136&gt;0,COUNTIFS(aditivos!$A$2:$A$200,$A136,aditivos!$D$2:$D$200,"*novo*")&gt;1)),"",IF(posicao_contratual!$Y136=3,IF(IFERROR(IF(ISNUMBER(INDEX(aditivos!$O$2:$O$200,MATCH($A136,aditivos!$A$2:$A$200,0))),MIN(INDEX(aditivos!$O$2:$O$200,MATCH($A136,aditivos!$A$2:$A$200,0)),posicao_contratual!$Y136),posicao_contratual!$Y136),posicao_contratual!$Y136)=3,itens_Remanesc!C136,IFERROR(ROUND(itens_Remanesc!C136*INDEX($L$2:$L$6,MIN(3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$5)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$5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G136" s="79" t="str">
        <f>IF(OR($A136="",posicao_contratual!$Y136=""),"",IF(posicao_contratual!$Y136&gt;4,"",IF(OR(NOT(ISNUMBER(itens_Remanesc!C136)),AND(posicao_contratual!$Y136&gt;0,COUNTIFS(aditivos!$A$2:$A$200,$A136,aditivos!$D$2:$D$200,"*novo*")&gt;1)),"",IF(posicao_contratual!$Y136=4,IF(IFERROR(IF(ISNUMBER(INDEX(aditivos!$O$2:$O$200,MATCH($A136,aditivos!$A$2:$A$200,0))),MIN(INDEX(aditivos!$O$2:$O$200,MATCH($A136,aditivos!$A$2:$A$200,0)),posicao_contratual!$Y136),posicao_contratual!$Y136),posicao_contratual!$Y136)=4,itens_Remanesc!C136,IFERROR(ROUND(itens_Remanesc!C136*INDEX($L$2:$L$6,MIN(4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$6)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$6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OR(NOT(ISNUMBER(itens_Remanesc!C137)),AND(posicao_contratual!$Y137&gt;0,COUNTIFS(aditivos!$A$2:$A$200,$A137,aditivos!$D$2:$D$200,"*novo*")&gt;1)),"",IF(posicao_contratual!$Y137=1,IF(IFERROR(IF(ISNUMBER(INDEX(aditivos!$O$2:$O$200,MATCH($A137,aditivos!$A$2:$A$200,0))),MIN(INDEX(aditivos!$O$2:$O$200,MATCH($A137,aditivos!$A$2:$A$200,0)),posicao_contratual!$Y137),posicao_contratual!$Y137),posicao_contratual!$Y137)=1,itens_Remanesc!C137,IFERROR(ROUND(itens_Remanesc!C137*INDEX($L$2:$L$6,MIN(1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$3)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$3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E137" s="79" t="str">
        <f>IF(OR($A137="",posicao_contratual!$Y137=""),"",IF(posicao_contratual!$Y137&gt;2,"",IF(OR(NOT(ISNUMBER(itens_Remanesc!C137)),AND(posicao_contratual!$Y137&gt;0,COUNTIFS(aditivos!$A$2:$A$200,$A137,aditivos!$D$2:$D$200,"*novo*")&gt;1)),"",IF(posicao_contratual!$Y137=2,IF(IFERROR(IF(ISNUMBER(INDEX(aditivos!$O$2:$O$200,MATCH($A137,aditivos!$A$2:$A$200,0))),MIN(INDEX(aditivos!$O$2:$O$200,MATCH($A137,aditivos!$A$2:$A$200,0)),posicao_contratual!$Y137),posicao_contratual!$Y137),posicao_contratual!$Y137)=2,itens_Remanesc!C137,IFERROR(ROUND(itens_Remanesc!C137*INDEX($L$2:$L$6,MIN(2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$4)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$4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F137" s="79" t="str">
        <f>IF(OR($A137="",posicao_contratual!$Y137=""),"",IF(posicao_contratual!$Y137&gt;3,"",IF(OR(NOT(ISNUMBER(itens_Remanesc!C137)),AND(posicao_contratual!$Y137&gt;0,COUNTIFS(aditivos!$A$2:$A$200,$A137,aditivos!$D$2:$D$200,"*novo*")&gt;1)),"",IF(posicao_contratual!$Y137=3,IF(IFERROR(IF(ISNUMBER(INDEX(aditivos!$O$2:$O$200,MATCH($A137,aditivos!$A$2:$A$200,0))),MIN(INDEX(aditivos!$O$2:$O$200,MATCH($A137,aditivos!$A$2:$A$200,0)),posicao_contratual!$Y137),posicao_contratual!$Y137),posicao_contratual!$Y137)=3,itens_Remanesc!C137,IFERROR(ROUND(itens_Remanesc!C137*INDEX($L$2:$L$6,MIN(3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$5)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$5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G137" s="79" t="str">
        <f>IF(OR($A137="",posicao_contratual!$Y137=""),"",IF(posicao_contratual!$Y137&gt;4,"",IF(OR(NOT(ISNUMBER(itens_Remanesc!C137)),AND(posicao_contratual!$Y137&gt;0,COUNTIFS(aditivos!$A$2:$A$200,$A137,aditivos!$D$2:$D$200,"*novo*")&gt;1)),"",IF(posicao_contratual!$Y137=4,IF(IFERROR(IF(ISNUMBER(INDEX(aditivos!$O$2:$O$200,MATCH($A137,aditivos!$A$2:$A$200,0))),MIN(INDEX(aditivos!$O$2:$O$200,MATCH($A137,aditivos!$A$2:$A$200,0)),posicao_contratual!$Y137),posicao_contratual!$Y137),posicao_contratual!$Y137)=4,itens_Remanesc!C137,IFERROR(ROUND(itens_Remanesc!C137*INDEX($L$2:$L$6,MIN(4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$6)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$6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OR(NOT(ISNUMBER(itens_Remanesc!C138)),AND(posicao_contratual!$Y138&gt;0,COUNTIFS(aditivos!$A$2:$A$200,$A138,aditivos!$D$2:$D$200,"*novo*")&gt;1)),"",IF(posicao_contratual!$Y138=1,IF(IFERROR(IF(ISNUMBER(INDEX(aditivos!$O$2:$O$200,MATCH($A138,aditivos!$A$2:$A$200,0))),MIN(INDEX(aditivos!$O$2:$O$200,MATCH($A138,aditivos!$A$2:$A$200,0)),posicao_contratual!$Y138),posicao_contratual!$Y138),posicao_contratual!$Y138)=1,itens_Remanesc!C138,IFERROR(ROUND(itens_Remanesc!C138*INDEX($L$2:$L$6,MIN(1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$3)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$3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E138" s="79" t="str">
        <f>IF(OR($A138="",posicao_contratual!$Y138=""),"",IF(posicao_contratual!$Y138&gt;2,"",IF(OR(NOT(ISNUMBER(itens_Remanesc!C138)),AND(posicao_contratual!$Y138&gt;0,COUNTIFS(aditivos!$A$2:$A$200,$A138,aditivos!$D$2:$D$200,"*novo*")&gt;1)),"",IF(posicao_contratual!$Y138=2,IF(IFERROR(IF(ISNUMBER(INDEX(aditivos!$O$2:$O$200,MATCH($A138,aditivos!$A$2:$A$200,0))),MIN(INDEX(aditivos!$O$2:$O$200,MATCH($A138,aditivos!$A$2:$A$200,0)),posicao_contratual!$Y138),posicao_contratual!$Y138),posicao_contratual!$Y138)=2,itens_Remanesc!C138,IFERROR(ROUND(itens_Remanesc!C138*INDEX($L$2:$L$6,MIN(2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$4)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$4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F138" s="79" t="str">
        <f>IF(OR($A138="",posicao_contratual!$Y138=""),"",IF(posicao_contratual!$Y138&gt;3,"",IF(OR(NOT(ISNUMBER(itens_Remanesc!C138)),AND(posicao_contratual!$Y138&gt;0,COUNTIFS(aditivos!$A$2:$A$200,$A138,aditivos!$D$2:$D$200,"*novo*")&gt;1)),"",IF(posicao_contratual!$Y138=3,IF(IFERROR(IF(ISNUMBER(INDEX(aditivos!$O$2:$O$200,MATCH($A138,aditivos!$A$2:$A$200,0))),MIN(INDEX(aditivos!$O$2:$O$200,MATCH($A138,aditivos!$A$2:$A$200,0)),posicao_contratual!$Y138),posicao_contratual!$Y138),posicao_contratual!$Y138)=3,itens_Remanesc!C138,IFERROR(ROUND(itens_Remanesc!C138*INDEX($L$2:$L$6,MIN(3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$5)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$5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G138" s="79" t="str">
        <f>IF(OR($A138="",posicao_contratual!$Y138=""),"",IF(posicao_contratual!$Y138&gt;4,"",IF(OR(NOT(ISNUMBER(itens_Remanesc!C138)),AND(posicao_contratual!$Y138&gt;0,COUNTIFS(aditivos!$A$2:$A$200,$A138,aditivos!$D$2:$D$200,"*novo*")&gt;1)),"",IF(posicao_contratual!$Y138=4,IF(IFERROR(IF(ISNUMBER(INDEX(aditivos!$O$2:$O$200,MATCH($A138,aditivos!$A$2:$A$200,0))),MIN(INDEX(aditivos!$O$2:$O$200,MATCH($A138,aditivos!$A$2:$A$200,0)),posicao_contratual!$Y138),posicao_contratual!$Y138),posicao_contratual!$Y138)=4,itens_Remanesc!C138,IFERROR(ROUND(itens_Remanesc!C138*INDEX($L$2:$L$6,MIN(4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$6)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$6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OR(NOT(ISNUMBER(itens_Remanesc!C139)),AND(posicao_contratual!$Y139&gt;0,COUNTIFS(aditivos!$A$2:$A$200,$A139,aditivos!$D$2:$D$200,"*novo*")&gt;1)),"",IF(posicao_contratual!$Y139=1,IF(IFERROR(IF(ISNUMBER(INDEX(aditivos!$O$2:$O$200,MATCH($A139,aditivos!$A$2:$A$200,0))),MIN(INDEX(aditivos!$O$2:$O$200,MATCH($A139,aditivos!$A$2:$A$200,0)),posicao_contratual!$Y139),posicao_contratual!$Y139),posicao_contratual!$Y139)=1,itens_Remanesc!C139,IFERROR(ROUND(itens_Remanesc!C139*INDEX($L$2:$L$6,MIN(1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$3)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$3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E139" s="79" t="str">
        <f>IF(OR($A139="",posicao_contratual!$Y139=""),"",IF(posicao_contratual!$Y139&gt;2,"",IF(OR(NOT(ISNUMBER(itens_Remanesc!C139)),AND(posicao_contratual!$Y139&gt;0,COUNTIFS(aditivos!$A$2:$A$200,$A139,aditivos!$D$2:$D$200,"*novo*")&gt;1)),"",IF(posicao_contratual!$Y139=2,IF(IFERROR(IF(ISNUMBER(INDEX(aditivos!$O$2:$O$200,MATCH($A139,aditivos!$A$2:$A$200,0))),MIN(INDEX(aditivos!$O$2:$O$200,MATCH($A139,aditivos!$A$2:$A$200,0)),posicao_contratual!$Y139),posicao_contratual!$Y139),posicao_contratual!$Y139)=2,itens_Remanesc!C139,IFERROR(ROUND(itens_Remanesc!C139*INDEX($L$2:$L$6,MIN(2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$4)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$4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F139" s="79" t="str">
        <f>IF(OR($A139="",posicao_contratual!$Y139=""),"",IF(posicao_contratual!$Y139&gt;3,"",IF(OR(NOT(ISNUMBER(itens_Remanesc!C139)),AND(posicao_contratual!$Y139&gt;0,COUNTIFS(aditivos!$A$2:$A$200,$A139,aditivos!$D$2:$D$200,"*novo*")&gt;1)),"",IF(posicao_contratual!$Y139=3,IF(IFERROR(IF(ISNUMBER(INDEX(aditivos!$O$2:$O$200,MATCH($A139,aditivos!$A$2:$A$200,0))),MIN(INDEX(aditivos!$O$2:$O$200,MATCH($A139,aditivos!$A$2:$A$200,0)),posicao_contratual!$Y139),posicao_contratual!$Y139),posicao_contratual!$Y139)=3,itens_Remanesc!C139,IFERROR(ROUND(itens_Remanesc!C139*INDEX($L$2:$L$6,MIN(3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$5)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$5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G139" s="79" t="str">
        <f>IF(OR($A139="",posicao_contratual!$Y139=""),"",IF(posicao_contratual!$Y139&gt;4,"",IF(OR(NOT(ISNUMBER(itens_Remanesc!C139)),AND(posicao_contratual!$Y139&gt;0,COUNTIFS(aditivos!$A$2:$A$200,$A139,aditivos!$D$2:$D$200,"*novo*")&gt;1)),"",IF(posicao_contratual!$Y139=4,IF(IFERROR(IF(ISNUMBER(INDEX(aditivos!$O$2:$O$200,MATCH($A139,aditivos!$A$2:$A$200,0))),MIN(INDEX(aditivos!$O$2:$O$200,MATCH($A139,aditivos!$A$2:$A$200,0)),posicao_contratual!$Y139),posicao_contratual!$Y139),posicao_contratual!$Y139)=4,itens_Remanesc!C139,IFERROR(ROUND(itens_Remanesc!C139*INDEX($L$2:$L$6,MIN(4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$6)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$6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OR(NOT(ISNUMBER(itens_Remanesc!C140)),AND(posicao_contratual!$Y140&gt;0,COUNTIFS(aditivos!$A$2:$A$200,$A140,aditivos!$D$2:$D$200,"*novo*")&gt;1)),"",IF(posicao_contratual!$Y140=1,IF(IFERROR(IF(ISNUMBER(INDEX(aditivos!$O$2:$O$200,MATCH($A140,aditivos!$A$2:$A$200,0))),MIN(INDEX(aditivos!$O$2:$O$200,MATCH($A140,aditivos!$A$2:$A$200,0)),posicao_contratual!$Y140),posicao_contratual!$Y140),posicao_contratual!$Y140)=1,itens_Remanesc!C140,IFERROR(ROUND(itens_Remanesc!C140*INDEX($L$2:$L$6,MIN(1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$3)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$3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E140" s="79" t="str">
        <f>IF(OR($A140="",posicao_contratual!$Y140=""),"",IF(posicao_contratual!$Y140&gt;2,"",IF(OR(NOT(ISNUMBER(itens_Remanesc!C140)),AND(posicao_contratual!$Y140&gt;0,COUNTIFS(aditivos!$A$2:$A$200,$A140,aditivos!$D$2:$D$200,"*novo*")&gt;1)),"",IF(posicao_contratual!$Y140=2,IF(IFERROR(IF(ISNUMBER(INDEX(aditivos!$O$2:$O$200,MATCH($A140,aditivos!$A$2:$A$200,0))),MIN(INDEX(aditivos!$O$2:$O$200,MATCH($A140,aditivos!$A$2:$A$200,0)),posicao_contratual!$Y140),posicao_contratual!$Y140),posicao_contratual!$Y140)=2,itens_Remanesc!C140,IFERROR(ROUND(itens_Remanesc!C140*INDEX($L$2:$L$6,MIN(2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$4)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$4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F140" s="79" t="str">
        <f>IF(OR($A140="",posicao_contratual!$Y140=""),"",IF(posicao_contratual!$Y140&gt;3,"",IF(OR(NOT(ISNUMBER(itens_Remanesc!C140)),AND(posicao_contratual!$Y140&gt;0,COUNTIFS(aditivos!$A$2:$A$200,$A140,aditivos!$D$2:$D$200,"*novo*")&gt;1)),"",IF(posicao_contratual!$Y140=3,IF(IFERROR(IF(ISNUMBER(INDEX(aditivos!$O$2:$O$200,MATCH($A140,aditivos!$A$2:$A$200,0))),MIN(INDEX(aditivos!$O$2:$O$200,MATCH($A140,aditivos!$A$2:$A$200,0)),posicao_contratual!$Y140),posicao_contratual!$Y140),posicao_contratual!$Y140)=3,itens_Remanesc!C140,IFERROR(ROUND(itens_Remanesc!C140*INDEX($L$2:$L$6,MIN(3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$5)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$5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G140" s="79" t="str">
        <f>IF(OR($A140="",posicao_contratual!$Y140=""),"",IF(posicao_contratual!$Y140&gt;4,"",IF(OR(NOT(ISNUMBER(itens_Remanesc!C140)),AND(posicao_contratual!$Y140&gt;0,COUNTIFS(aditivos!$A$2:$A$200,$A140,aditivos!$D$2:$D$200,"*novo*")&gt;1)),"",IF(posicao_contratual!$Y140=4,IF(IFERROR(IF(ISNUMBER(INDEX(aditivos!$O$2:$O$200,MATCH($A140,aditivos!$A$2:$A$200,0))),MIN(INDEX(aditivos!$O$2:$O$200,MATCH($A140,aditivos!$A$2:$A$200,0)),posicao_contratual!$Y140),posicao_contratual!$Y140),posicao_contratual!$Y140)=4,itens_Remanesc!C140,IFERROR(ROUND(itens_Remanesc!C140*INDEX($L$2:$L$6,MIN(4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$6)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$6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OR(NOT(ISNUMBER(itens_Remanesc!C141)),AND(posicao_contratual!$Y141&gt;0,COUNTIFS(aditivos!$A$2:$A$200,$A141,aditivos!$D$2:$D$200,"*novo*")&gt;1)),"",IF(posicao_contratual!$Y141=1,IF(IFERROR(IF(ISNUMBER(INDEX(aditivos!$O$2:$O$200,MATCH($A141,aditivos!$A$2:$A$200,0))),MIN(INDEX(aditivos!$O$2:$O$200,MATCH($A141,aditivos!$A$2:$A$200,0)),posicao_contratual!$Y141),posicao_contratual!$Y141),posicao_contratual!$Y141)=1,itens_Remanesc!C141,IFERROR(ROUND(itens_Remanesc!C141*INDEX($L$2:$L$6,MIN(1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$3)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$3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E141" s="79" t="str">
        <f>IF(OR($A141="",posicao_contratual!$Y141=""),"",IF(posicao_contratual!$Y141&gt;2,"",IF(OR(NOT(ISNUMBER(itens_Remanesc!C141)),AND(posicao_contratual!$Y141&gt;0,COUNTIFS(aditivos!$A$2:$A$200,$A141,aditivos!$D$2:$D$200,"*novo*")&gt;1)),"",IF(posicao_contratual!$Y141=2,IF(IFERROR(IF(ISNUMBER(INDEX(aditivos!$O$2:$O$200,MATCH($A141,aditivos!$A$2:$A$200,0))),MIN(INDEX(aditivos!$O$2:$O$200,MATCH($A141,aditivos!$A$2:$A$200,0)),posicao_contratual!$Y141),posicao_contratual!$Y141),posicao_contratual!$Y141)=2,itens_Remanesc!C141,IFERROR(ROUND(itens_Remanesc!C141*INDEX($L$2:$L$6,MIN(2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$4)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$4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F141" s="79" t="str">
        <f>IF(OR($A141="",posicao_contratual!$Y141=""),"",IF(posicao_contratual!$Y141&gt;3,"",IF(OR(NOT(ISNUMBER(itens_Remanesc!C141)),AND(posicao_contratual!$Y141&gt;0,COUNTIFS(aditivos!$A$2:$A$200,$A141,aditivos!$D$2:$D$200,"*novo*")&gt;1)),"",IF(posicao_contratual!$Y141=3,IF(IFERROR(IF(ISNUMBER(INDEX(aditivos!$O$2:$O$200,MATCH($A141,aditivos!$A$2:$A$200,0))),MIN(INDEX(aditivos!$O$2:$O$200,MATCH($A141,aditivos!$A$2:$A$200,0)),posicao_contratual!$Y141),posicao_contratual!$Y141),posicao_contratual!$Y141)=3,itens_Remanesc!C141,IFERROR(ROUND(itens_Remanesc!C141*INDEX($L$2:$L$6,MIN(3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$5)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$5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G141" s="79" t="str">
        <f>IF(OR($A141="",posicao_contratual!$Y141=""),"",IF(posicao_contratual!$Y141&gt;4,"",IF(OR(NOT(ISNUMBER(itens_Remanesc!C141)),AND(posicao_contratual!$Y141&gt;0,COUNTIFS(aditivos!$A$2:$A$200,$A141,aditivos!$D$2:$D$200,"*novo*")&gt;1)),"",IF(posicao_contratual!$Y141=4,IF(IFERROR(IF(ISNUMBER(INDEX(aditivos!$O$2:$O$200,MATCH($A141,aditivos!$A$2:$A$200,0))),MIN(INDEX(aditivos!$O$2:$O$200,MATCH($A141,aditivos!$A$2:$A$200,0)),posicao_contratual!$Y141),posicao_contratual!$Y141),posicao_contratual!$Y141)=4,itens_Remanesc!C141,IFERROR(ROUND(itens_Remanesc!C141*INDEX($L$2:$L$6,MIN(4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$6)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$6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OR(NOT(ISNUMBER(itens_Remanesc!C142)),AND(posicao_contratual!$Y142&gt;0,COUNTIFS(aditivos!$A$2:$A$200,$A142,aditivos!$D$2:$D$200,"*novo*")&gt;1)),"",IF(posicao_contratual!$Y142=1,IF(IFERROR(IF(ISNUMBER(INDEX(aditivos!$O$2:$O$200,MATCH($A142,aditivos!$A$2:$A$200,0))),MIN(INDEX(aditivos!$O$2:$O$200,MATCH($A142,aditivos!$A$2:$A$200,0)),posicao_contratual!$Y142),posicao_contratual!$Y142),posicao_contratual!$Y142)=1,itens_Remanesc!C142,IFERROR(ROUND(itens_Remanesc!C142*INDEX($L$2:$L$6,MIN(1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$3)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$3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E142" s="79" t="str">
        <f>IF(OR($A142="",posicao_contratual!$Y142=""),"",IF(posicao_contratual!$Y142&gt;2,"",IF(OR(NOT(ISNUMBER(itens_Remanesc!C142)),AND(posicao_contratual!$Y142&gt;0,COUNTIFS(aditivos!$A$2:$A$200,$A142,aditivos!$D$2:$D$200,"*novo*")&gt;1)),"",IF(posicao_contratual!$Y142=2,IF(IFERROR(IF(ISNUMBER(INDEX(aditivos!$O$2:$O$200,MATCH($A142,aditivos!$A$2:$A$200,0))),MIN(INDEX(aditivos!$O$2:$O$200,MATCH($A142,aditivos!$A$2:$A$200,0)),posicao_contratual!$Y142),posicao_contratual!$Y142),posicao_contratual!$Y142)=2,itens_Remanesc!C142,IFERROR(ROUND(itens_Remanesc!C142*INDEX($L$2:$L$6,MIN(2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$4)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$4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F142" s="79" t="str">
        <f>IF(OR($A142="",posicao_contratual!$Y142=""),"",IF(posicao_contratual!$Y142&gt;3,"",IF(OR(NOT(ISNUMBER(itens_Remanesc!C142)),AND(posicao_contratual!$Y142&gt;0,COUNTIFS(aditivos!$A$2:$A$200,$A142,aditivos!$D$2:$D$200,"*novo*")&gt;1)),"",IF(posicao_contratual!$Y142=3,IF(IFERROR(IF(ISNUMBER(INDEX(aditivos!$O$2:$O$200,MATCH($A142,aditivos!$A$2:$A$200,0))),MIN(INDEX(aditivos!$O$2:$O$200,MATCH($A142,aditivos!$A$2:$A$200,0)),posicao_contratual!$Y142),posicao_contratual!$Y142),posicao_contratual!$Y142)=3,itens_Remanesc!C142,IFERROR(ROUND(itens_Remanesc!C142*INDEX($L$2:$L$6,MIN(3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$5)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$5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G142" s="79" t="str">
        <f>IF(OR($A142="",posicao_contratual!$Y142=""),"",IF(posicao_contratual!$Y142&gt;4,"",IF(OR(NOT(ISNUMBER(itens_Remanesc!C142)),AND(posicao_contratual!$Y142&gt;0,COUNTIFS(aditivos!$A$2:$A$200,$A142,aditivos!$D$2:$D$200,"*novo*")&gt;1)),"",IF(posicao_contratual!$Y142=4,IF(IFERROR(IF(ISNUMBER(INDEX(aditivos!$O$2:$O$200,MATCH($A142,aditivos!$A$2:$A$200,0))),MIN(INDEX(aditivos!$O$2:$O$200,MATCH($A142,aditivos!$A$2:$A$200,0)),posicao_contratual!$Y142),posicao_contratual!$Y142),posicao_contratual!$Y142)=4,itens_Remanesc!C142,IFERROR(ROUND(itens_Remanesc!C142*INDEX($L$2:$L$6,MIN(4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$6)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$6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OR(NOT(ISNUMBER(itens_Remanesc!C143)),AND(posicao_contratual!$Y143&gt;0,COUNTIFS(aditivos!$A$2:$A$200,$A143,aditivos!$D$2:$D$200,"*novo*")&gt;1)),"",IF(posicao_contratual!$Y143=1,IF(IFERROR(IF(ISNUMBER(INDEX(aditivos!$O$2:$O$200,MATCH($A143,aditivos!$A$2:$A$200,0))),MIN(INDEX(aditivos!$O$2:$O$200,MATCH($A143,aditivos!$A$2:$A$200,0)),posicao_contratual!$Y143),posicao_contratual!$Y143),posicao_contratual!$Y143)=1,itens_Remanesc!C143,IFERROR(ROUND(itens_Remanesc!C143*INDEX($L$2:$L$6,MIN(1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$3)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$3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E143" s="79" t="str">
        <f>IF(OR($A143="",posicao_contratual!$Y143=""),"",IF(posicao_contratual!$Y143&gt;2,"",IF(OR(NOT(ISNUMBER(itens_Remanesc!C143)),AND(posicao_contratual!$Y143&gt;0,COUNTIFS(aditivos!$A$2:$A$200,$A143,aditivos!$D$2:$D$200,"*novo*")&gt;1)),"",IF(posicao_contratual!$Y143=2,IF(IFERROR(IF(ISNUMBER(INDEX(aditivos!$O$2:$O$200,MATCH($A143,aditivos!$A$2:$A$200,0))),MIN(INDEX(aditivos!$O$2:$O$200,MATCH($A143,aditivos!$A$2:$A$200,0)),posicao_contratual!$Y143),posicao_contratual!$Y143),posicao_contratual!$Y143)=2,itens_Remanesc!C143,IFERROR(ROUND(itens_Remanesc!C143*INDEX($L$2:$L$6,MIN(2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$4)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$4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F143" s="79" t="str">
        <f>IF(OR($A143="",posicao_contratual!$Y143=""),"",IF(posicao_contratual!$Y143&gt;3,"",IF(OR(NOT(ISNUMBER(itens_Remanesc!C143)),AND(posicao_contratual!$Y143&gt;0,COUNTIFS(aditivos!$A$2:$A$200,$A143,aditivos!$D$2:$D$200,"*novo*")&gt;1)),"",IF(posicao_contratual!$Y143=3,IF(IFERROR(IF(ISNUMBER(INDEX(aditivos!$O$2:$O$200,MATCH($A143,aditivos!$A$2:$A$200,0))),MIN(INDEX(aditivos!$O$2:$O$200,MATCH($A143,aditivos!$A$2:$A$200,0)),posicao_contratual!$Y143),posicao_contratual!$Y143),posicao_contratual!$Y143)=3,itens_Remanesc!C143,IFERROR(ROUND(itens_Remanesc!C143*INDEX($L$2:$L$6,MIN(3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$5)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$5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G143" s="79" t="str">
        <f>IF(OR($A143="",posicao_contratual!$Y143=""),"",IF(posicao_contratual!$Y143&gt;4,"",IF(OR(NOT(ISNUMBER(itens_Remanesc!C143)),AND(posicao_contratual!$Y143&gt;0,COUNTIFS(aditivos!$A$2:$A$200,$A143,aditivos!$D$2:$D$200,"*novo*")&gt;1)),"",IF(posicao_contratual!$Y143=4,IF(IFERROR(IF(ISNUMBER(INDEX(aditivos!$O$2:$O$200,MATCH($A143,aditivos!$A$2:$A$200,0))),MIN(INDEX(aditivos!$O$2:$O$200,MATCH($A143,aditivos!$A$2:$A$200,0)),posicao_contratual!$Y143),posicao_contratual!$Y143),posicao_contratual!$Y143)=4,itens_Remanesc!C143,IFERROR(ROUND(itens_Remanesc!C143*INDEX($L$2:$L$6,MIN(4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$6)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$6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OR(NOT(ISNUMBER(itens_Remanesc!C144)),AND(posicao_contratual!$Y144&gt;0,COUNTIFS(aditivos!$A$2:$A$200,$A144,aditivos!$D$2:$D$200,"*novo*")&gt;1)),"",IF(posicao_contratual!$Y144=1,IF(IFERROR(IF(ISNUMBER(INDEX(aditivos!$O$2:$O$200,MATCH($A144,aditivos!$A$2:$A$200,0))),MIN(INDEX(aditivos!$O$2:$O$200,MATCH($A144,aditivos!$A$2:$A$200,0)),posicao_contratual!$Y144),posicao_contratual!$Y144),posicao_contratual!$Y144)=1,itens_Remanesc!C144,IFERROR(ROUND(itens_Remanesc!C144*INDEX($L$2:$L$6,MIN(1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$3)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$3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E144" s="79" t="str">
        <f>IF(OR($A144="",posicao_contratual!$Y144=""),"",IF(posicao_contratual!$Y144&gt;2,"",IF(OR(NOT(ISNUMBER(itens_Remanesc!C144)),AND(posicao_contratual!$Y144&gt;0,COUNTIFS(aditivos!$A$2:$A$200,$A144,aditivos!$D$2:$D$200,"*novo*")&gt;1)),"",IF(posicao_contratual!$Y144=2,IF(IFERROR(IF(ISNUMBER(INDEX(aditivos!$O$2:$O$200,MATCH($A144,aditivos!$A$2:$A$200,0))),MIN(INDEX(aditivos!$O$2:$O$200,MATCH($A144,aditivos!$A$2:$A$200,0)),posicao_contratual!$Y144),posicao_contratual!$Y144),posicao_contratual!$Y144)=2,itens_Remanesc!C144,IFERROR(ROUND(itens_Remanesc!C144*INDEX($L$2:$L$6,MIN(2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$4)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$4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F144" s="79" t="str">
        <f>IF(OR($A144="",posicao_contratual!$Y144=""),"",IF(posicao_contratual!$Y144&gt;3,"",IF(OR(NOT(ISNUMBER(itens_Remanesc!C144)),AND(posicao_contratual!$Y144&gt;0,COUNTIFS(aditivos!$A$2:$A$200,$A144,aditivos!$D$2:$D$200,"*novo*")&gt;1)),"",IF(posicao_contratual!$Y144=3,IF(IFERROR(IF(ISNUMBER(INDEX(aditivos!$O$2:$O$200,MATCH($A144,aditivos!$A$2:$A$200,0))),MIN(INDEX(aditivos!$O$2:$O$200,MATCH($A144,aditivos!$A$2:$A$200,0)),posicao_contratual!$Y144),posicao_contratual!$Y144),posicao_contratual!$Y144)=3,itens_Remanesc!C144,IFERROR(ROUND(itens_Remanesc!C144*INDEX($L$2:$L$6,MIN(3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$5)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$5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G144" s="79" t="str">
        <f>IF(OR($A144="",posicao_contratual!$Y144=""),"",IF(posicao_contratual!$Y144&gt;4,"",IF(OR(NOT(ISNUMBER(itens_Remanesc!C144)),AND(posicao_contratual!$Y144&gt;0,COUNTIFS(aditivos!$A$2:$A$200,$A144,aditivos!$D$2:$D$200,"*novo*")&gt;1)),"",IF(posicao_contratual!$Y144=4,IF(IFERROR(IF(ISNUMBER(INDEX(aditivos!$O$2:$O$200,MATCH($A144,aditivos!$A$2:$A$200,0))),MIN(INDEX(aditivos!$O$2:$O$200,MATCH($A144,aditivos!$A$2:$A$200,0)),posicao_contratual!$Y144),posicao_contratual!$Y144),posicao_contratual!$Y144)=4,itens_Remanesc!C144,IFERROR(ROUND(itens_Remanesc!C144*INDEX($L$2:$L$6,MIN(4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$6)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$6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OR(NOT(ISNUMBER(itens_Remanesc!C145)),AND(posicao_contratual!$Y145&gt;0,COUNTIFS(aditivos!$A$2:$A$200,$A145,aditivos!$D$2:$D$200,"*novo*")&gt;1)),"",IF(posicao_contratual!$Y145=1,IF(IFERROR(IF(ISNUMBER(INDEX(aditivos!$O$2:$O$200,MATCH($A145,aditivos!$A$2:$A$200,0))),MIN(INDEX(aditivos!$O$2:$O$200,MATCH($A145,aditivos!$A$2:$A$200,0)),posicao_contratual!$Y145),posicao_contratual!$Y145),posicao_contratual!$Y145)=1,itens_Remanesc!C145,IFERROR(ROUND(itens_Remanesc!C145*INDEX($L$2:$L$6,MIN(1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$3)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$3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E145" s="79" t="str">
        <f>IF(OR($A145="",posicao_contratual!$Y145=""),"",IF(posicao_contratual!$Y145&gt;2,"",IF(OR(NOT(ISNUMBER(itens_Remanesc!C145)),AND(posicao_contratual!$Y145&gt;0,COUNTIFS(aditivos!$A$2:$A$200,$A145,aditivos!$D$2:$D$200,"*novo*")&gt;1)),"",IF(posicao_contratual!$Y145=2,IF(IFERROR(IF(ISNUMBER(INDEX(aditivos!$O$2:$O$200,MATCH($A145,aditivos!$A$2:$A$200,0))),MIN(INDEX(aditivos!$O$2:$O$200,MATCH($A145,aditivos!$A$2:$A$200,0)),posicao_contratual!$Y145),posicao_contratual!$Y145),posicao_contratual!$Y145)=2,itens_Remanesc!C145,IFERROR(ROUND(itens_Remanesc!C145*INDEX($L$2:$L$6,MIN(2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$4)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$4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F145" s="79" t="str">
        <f>IF(OR($A145="",posicao_contratual!$Y145=""),"",IF(posicao_contratual!$Y145&gt;3,"",IF(OR(NOT(ISNUMBER(itens_Remanesc!C145)),AND(posicao_contratual!$Y145&gt;0,COUNTIFS(aditivos!$A$2:$A$200,$A145,aditivos!$D$2:$D$200,"*novo*")&gt;1)),"",IF(posicao_contratual!$Y145=3,IF(IFERROR(IF(ISNUMBER(INDEX(aditivos!$O$2:$O$200,MATCH($A145,aditivos!$A$2:$A$200,0))),MIN(INDEX(aditivos!$O$2:$O$200,MATCH($A145,aditivos!$A$2:$A$200,0)),posicao_contratual!$Y145),posicao_contratual!$Y145),posicao_contratual!$Y145)=3,itens_Remanesc!C145,IFERROR(ROUND(itens_Remanesc!C145*INDEX($L$2:$L$6,MIN(3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$5)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$5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G145" s="79" t="str">
        <f>IF(OR($A145="",posicao_contratual!$Y145=""),"",IF(posicao_contratual!$Y145&gt;4,"",IF(OR(NOT(ISNUMBER(itens_Remanesc!C145)),AND(posicao_contratual!$Y145&gt;0,COUNTIFS(aditivos!$A$2:$A$200,$A145,aditivos!$D$2:$D$200,"*novo*")&gt;1)),"",IF(posicao_contratual!$Y145=4,IF(IFERROR(IF(ISNUMBER(INDEX(aditivos!$O$2:$O$200,MATCH($A145,aditivos!$A$2:$A$200,0))),MIN(INDEX(aditivos!$O$2:$O$200,MATCH($A145,aditivos!$A$2:$A$200,0)),posicao_contratual!$Y145),posicao_contratual!$Y145),posicao_contratual!$Y145)=4,itens_Remanesc!C145,IFERROR(ROUND(itens_Remanesc!C145*INDEX($L$2:$L$6,MIN(4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$6)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$6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OR(NOT(ISNUMBER(itens_Remanesc!C146)),AND(posicao_contratual!$Y146&gt;0,COUNTIFS(aditivos!$A$2:$A$200,$A146,aditivos!$D$2:$D$200,"*novo*")&gt;1)),"",IF(posicao_contratual!$Y146=1,IF(IFERROR(IF(ISNUMBER(INDEX(aditivos!$O$2:$O$200,MATCH($A146,aditivos!$A$2:$A$200,0))),MIN(INDEX(aditivos!$O$2:$O$200,MATCH($A146,aditivos!$A$2:$A$200,0)),posicao_contratual!$Y146),posicao_contratual!$Y146),posicao_contratual!$Y146)=1,itens_Remanesc!C146,IFERROR(ROUND(itens_Remanesc!C146*INDEX($L$2:$L$6,MIN(1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$3)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$3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E146" s="79" t="str">
        <f>IF(OR($A146="",posicao_contratual!$Y146=""),"",IF(posicao_contratual!$Y146&gt;2,"",IF(OR(NOT(ISNUMBER(itens_Remanesc!C146)),AND(posicao_contratual!$Y146&gt;0,COUNTIFS(aditivos!$A$2:$A$200,$A146,aditivos!$D$2:$D$200,"*novo*")&gt;1)),"",IF(posicao_contratual!$Y146=2,IF(IFERROR(IF(ISNUMBER(INDEX(aditivos!$O$2:$O$200,MATCH($A146,aditivos!$A$2:$A$200,0))),MIN(INDEX(aditivos!$O$2:$O$200,MATCH($A146,aditivos!$A$2:$A$200,0)),posicao_contratual!$Y146),posicao_contratual!$Y146),posicao_contratual!$Y146)=2,itens_Remanesc!C146,IFERROR(ROUND(itens_Remanesc!C146*INDEX($L$2:$L$6,MIN(2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$4)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$4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F146" s="79" t="str">
        <f>IF(OR($A146="",posicao_contratual!$Y146=""),"",IF(posicao_contratual!$Y146&gt;3,"",IF(OR(NOT(ISNUMBER(itens_Remanesc!C146)),AND(posicao_contratual!$Y146&gt;0,COUNTIFS(aditivos!$A$2:$A$200,$A146,aditivos!$D$2:$D$200,"*novo*")&gt;1)),"",IF(posicao_contratual!$Y146=3,IF(IFERROR(IF(ISNUMBER(INDEX(aditivos!$O$2:$O$200,MATCH($A146,aditivos!$A$2:$A$200,0))),MIN(INDEX(aditivos!$O$2:$O$200,MATCH($A146,aditivos!$A$2:$A$200,0)),posicao_contratual!$Y146),posicao_contratual!$Y146),posicao_contratual!$Y146)=3,itens_Remanesc!C146,IFERROR(ROUND(itens_Remanesc!C146*INDEX($L$2:$L$6,MIN(3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$5)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$5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G146" s="79" t="str">
        <f>IF(OR($A146="",posicao_contratual!$Y146=""),"",IF(posicao_contratual!$Y146&gt;4,"",IF(OR(NOT(ISNUMBER(itens_Remanesc!C146)),AND(posicao_contratual!$Y146&gt;0,COUNTIFS(aditivos!$A$2:$A$200,$A146,aditivos!$D$2:$D$200,"*novo*")&gt;1)),"",IF(posicao_contratual!$Y146=4,IF(IFERROR(IF(ISNUMBER(INDEX(aditivos!$O$2:$O$200,MATCH($A146,aditivos!$A$2:$A$200,0))),MIN(INDEX(aditivos!$O$2:$O$200,MATCH($A146,aditivos!$A$2:$A$200,0)),posicao_contratual!$Y146),posicao_contratual!$Y146),posicao_contratual!$Y146)=4,itens_Remanesc!C146,IFERROR(ROUND(itens_Remanesc!C146*INDEX($L$2:$L$6,MIN(4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$6)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$6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OR(NOT(ISNUMBER(itens_Remanesc!C147)),AND(posicao_contratual!$Y147&gt;0,COUNTIFS(aditivos!$A$2:$A$200,$A147,aditivos!$D$2:$D$200,"*novo*")&gt;1)),"",IF(posicao_contratual!$Y147=1,IF(IFERROR(IF(ISNUMBER(INDEX(aditivos!$O$2:$O$200,MATCH($A147,aditivos!$A$2:$A$200,0))),MIN(INDEX(aditivos!$O$2:$O$200,MATCH($A147,aditivos!$A$2:$A$200,0)),posicao_contratual!$Y147),posicao_contratual!$Y147),posicao_contratual!$Y147)=1,itens_Remanesc!C147,IFERROR(ROUND(itens_Remanesc!C147*INDEX($L$2:$L$6,MIN(1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$3)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$3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E147" s="79" t="str">
        <f>IF(OR($A147="",posicao_contratual!$Y147=""),"",IF(posicao_contratual!$Y147&gt;2,"",IF(OR(NOT(ISNUMBER(itens_Remanesc!C147)),AND(posicao_contratual!$Y147&gt;0,COUNTIFS(aditivos!$A$2:$A$200,$A147,aditivos!$D$2:$D$200,"*novo*")&gt;1)),"",IF(posicao_contratual!$Y147=2,IF(IFERROR(IF(ISNUMBER(INDEX(aditivos!$O$2:$O$200,MATCH($A147,aditivos!$A$2:$A$200,0))),MIN(INDEX(aditivos!$O$2:$O$200,MATCH($A147,aditivos!$A$2:$A$200,0)),posicao_contratual!$Y147),posicao_contratual!$Y147),posicao_contratual!$Y147)=2,itens_Remanesc!C147,IFERROR(ROUND(itens_Remanesc!C147*INDEX($L$2:$L$6,MIN(2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$4)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$4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F147" s="79" t="str">
        <f>IF(OR($A147="",posicao_contratual!$Y147=""),"",IF(posicao_contratual!$Y147&gt;3,"",IF(OR(NOT(ISNUMBER(itens_Remanesc!C147)),AND(posicao_contratual!$Y147&gt;0,COUNTIFS(aditivos!$A$2:$A$200,$A147,aditivos!$D$2:$D$200,"*novo*")&gt;1)),"",IF(posicao_contratual!$Y147=3,IF(IFERROR(IF(ISNUMBER(INDEX(aditivos!$O$2:$O$200,MATCH($A147,aditivos!$A$2:$A$200,0))),MIN(INDEX(aditivos!$O$2:$O$200,MATCH($A147,aditivos!$A$2:$A$200,0)),posicao_contratual!$Y147),posicao_contratual!$Y147),posicao_contratual!$Y147)=3,itens_Remanesc!C147,IFERROR(ROUND(itens_Remanesc!C147*INDEX($L$2:$L$6,MIN(3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$5)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$5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G147" s="79" t="str">
        <f>IF(OR($A147="",posicao_contratual!$Y147=""),"",IF(posicao_contratual!$Y147&gt;4,"",IF(OR(NOT(ISNUMBER(itens_Remanesc!C147)),AND(posicao_contratual!$Y147&gt;0,COUNTIFS(aditivos!$A$2:$A$200,$A147,aditivos!$D$2:$D$200,"*novo*")&gt;1)),"",IF(posicao_contratual!$Y147=4,IF(IFERROR(IF(ISNUMBER(INDEX(aditivos!$O$2:$O$200,MATCH($A147,aditivos!$A$2:$A$200,0))),MIN(INDEX(aditivos!$O$2:$O$200,MATCH($A147,aditivos!$A$2:$A$200,0)),posicao_contratual!$Y147),posicao_contratual!$Y147),posicao_contratual!$Y147)=4,itens_Remanesc!C147,IFERROR(ROUND(itens_Remanesc!C147*INDEX($L$2:$L$6,MIN(4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$6)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$6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OR(NOT(ISNUMBER(itens_Remanesc!C148)),AND(posicao_contratual!$Y148&gt;0,COUNTIFS(aditivos!$A$2:$A$200,$A148,aditivos!$D$2:$D$200,"*novo*")&gt;1)),"",IF(posicao_contratual!$Y148=1,IF(IFERROR(IF(ISNUMBER(INDEX(aditivos!$O$2:$O$200,MATCH($A148,aditivos!$A$2:$A$200,0))),MIN(INDEX(aditivos!$O$2:$O$200,MATCH($A148,aditivos!$A$2:$A$200,0)),posicao_contratual!$Y148),posicao_contratual!$Y148),posicao_contratual!$Y148)=1,itens_Remanesc!C148,IFERROR(ROUND(itens_Remanesc!C148*INDEX($L$2:$L$6,MIN(1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$3)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$3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E148" s="79" t="str">
        <f>IF(OR($A148="",posicao_contratual!$Y148=""),"",IF(posicao_contratual!$Y148&gt;2,"",IF(OR(NOT(ISNUMBER(itens_Remanesc!C148)),AND(posicao_contratual!$Y148&gt;0,COUNTIFS(aditivos!$A$2:$A$200,$A148,aditivos!$D$2:$D$200,"*novo*")&gt;1)),"",IF(posicao_contratual!$Y148=2,IF(IFERROR(IF(ISNUMBER(INDEX(aditivos!$O$2:$O$200,MATCH($A148,aditivos!$A$2:$A$200,0))),MIN(INDEX(aditivos!$O$2:$O$200,MATCH($A148,aditivos!$A$2:$A$200,0)),posicao_contratual!$Y148),posicao_contratual!$Y148),posicao_contratual!$Y148)=2,itens_Remanesc!C148,IFERROR(ROUND(itens_Remanesc!C148*INDEX($L$2:$L$6,MIN(2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$4)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$4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F148" s="79" t="str">
        <f>IF(OR($A148="",posicao_contratual!$Y148=""),"",IF(posicao_contratual!$Y148&gt;3,"",IF(OR(NOT(ISNUMBER(itens_Remanesc!C148)),AND(posicao_contratual!$Y148&gt;0,COUNTIFS(aditivos!$A$2:$A$200,$A148,aditivos!$D$2:$D$200,"*novo*")&gt;1)),"",IF(posicao_contratual!$Y148=3,IF(IFERROR(IF(ISNUMBER(INDEX(aditivos!$O$2:$O$200,MATCH($A148,aditivos!$A$2:$A$200,0))),MIN(INDEX(aditivos!$O$2:$O$200,MATCH($A148,aditivos!$A$2:$A$200,0)),posicao_contratual!$Y148),posicao_contratual!$Y148),posicao_contratual!$Y148)=3,itens_Remanesc!C148,IFERROR(ROUND(itens_Remanesc!C148*INDEX($L$2:$L$6,MIN(3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$5)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$5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G148" s="79" t="str">
        <f>IF(OR($A148="",posicao_contratual!$Y148=""),"",IF(posicao_contratual!$Y148&gt;4,"",IF(OR(NOT(ISNUMBER(itens_Remanesc!C148)),AND(posicao_contratual!$Y148&gt;0,COUNTIFS(aditivos!$A$2:$A$200,$A148,aditivos!$D$2:$D$200,"*novo*")&gt;1)),"",IF(posicao_contratual!$Y148=4,IF(IFERROR(IF(ISNUMBER(INDEX(aditivos!$O$2:$O$200,MATCH($A148,aditivos!$A$2:$A$200,0))),MIN(INDEX(aditivos!$O$2:$O$200,MATCH($A148,aditivos!$A$2:$A$200,0)),posicao_contratual!$Y148),posicao_contratual!$Y148),posicao_contratual!$Y148)=4,itens_Remanesc!C148,IFERROR(ROUND(itens_Remanesc!C148*INDEX($L$2:$L$6,MIN(4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$6)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$6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OR(NOT(ISNUMBER(itens_Remanesc!C149)),AND(posicao_contratual!$Y149&gt;0,COUNTIFS(aditivos!$A$2:$A$200,$A149,aditivos!$D$2:$D$200,"*novo*")&gt;1)),"",IF(posicao_contratual!$Y149=1,IF(IFERROR(IF(ISNUMBER(INDEX(aditivos!$O$2:$O$200,MATCH($A149,aditivos!$A$2:$A$200,0))),MIN(INDEX(aditivos!$O$2:$O$200,MATCH($A149,aditivos!$A$2:$A$200,0)),posicao_contratual!$Y149),posicao_contratual!$Y149),posicao_contratual!$Y149)=1,itens_Remanesc!C149,IFERROR(ROUND(itens_Remanesc!C149*INDEX($L$2:$L$6,MIN(1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$3)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$3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E149" s="79" t="str">
        <f>IF(OR($A149="",posicao_contratual!$Y149=""),"",IF(posicao_contratual!$Y149&gt;2,"",IF(OR(NOT(ISNUMBER(itens_Remanesc!C149)),AND(posicao_contratual!$Y149&gt;0,COUNTIFS(aditivos!$A$2:$A$200,$A149,aditivos!$D$2:$D$200,"*novo*")&gt;1)),"",IF(posicao_contratual!$Y149=2,IF(IFERROR(IF(ISNUMBER(INDEX(aditivos!$O$2:$O$200,MATCH($A149,aditivos!$A$2:$A$200,0))),MIN(INDEX(aditivos!$O$2:$O$200,MATCH($A149,aditivos!$A$2:$A$200,0)),posicao_contratual!$Y149),posicao_contratual!$Y149),posicao_contratual!$Y149)=2,itens_Remanesc!C149,IFERROR(ROUND(itens_Remanesc!C149*INDEX($L$2:$L$6,MIN(2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$4)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$4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F149" s="79" t="str">
        <f>IF(OR($A149="",posicao_contratual!$Y149=""),"",IF(posicao_contratual!$Y149&gt;3,"",IF(OR(NOT(ISNUMBER(itens_Remanesc!C149)),AND(posicao_contratual!$Y149&gt;0,COUNTIFS(aditivos!$A$2:$A$200,$A149,aditivos!$D$2:$D$200,"*novo*")&gt;1)),"",IF(posicao_contratual!$Y149=3,IF(IFERROR(IF(ISNUMBER(INDEX(aditivos!$O$2:$O$200,MATCH($A149,aditivos!$A$2:$A$200,0))),MIN(INDEX(aditivos!$O$2:$O$200,MATCH($A149,aditivos!$A$2:$A$200,0)),posicao_contratual!$Y149),posicao_contratual!$Y149),posicao_contratual!$Y149)=3,itens_Remanesc!C149,IFERROR(ROUND(itens_Remanesc!C149*INDEX($L$2:$L$6,MIN(3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$5)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$5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G149" s="79" t="str">
        <f>IF(OR($A149="",posicao_contratual!$Y149=""),"",IF(posicao_contratual!$Y149&gt;4,"",IF(OR(NOT(ISNUMBER(itens_Remanesc!C149)),AND(posicao_contratual!$Y149&gt;0,COUNTIFS(aditivos!$A$2:$A$200,$A149,aditivos!$D$2:$D$200,"*novo*")&gt;1)),"",IF(posicao_contratual!$Y149=4,IF(IFERROR(IF(ISNUMBER(INDEX(aditivos!$O$2:$O$200,MATCH($A149,aditivos!$A$2:$A$200,0))),MIN(INDEX(aditivos!$O$2:$O$200,MATCH($A149,aditivos!$A$2:$A$200,0)),posicao_contratual!$Y149),posicao_contratual!$Y149),posicao_contratual!$Y149)=4,itens_Remanesc!C149,IFERROR(ROUND(itens_Remanesc!C149*INDEX($L$2:$L$6,MIN(4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$6)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$6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OR(NOT(ISNUMBER(itens_Remanesc!C150)),AND(posicao_contratual!$Y150&gt;0,COUNTIFS(aditivos!$A$2:$A$200,$A150,aditivos!$D$2:$D$200,"*novo*")&gt;1)),"",IF(posicao_contratual!$Y150=1,IF(IFERROR(IF(ISNUMBER(INDEX(aditivos!$O$2:$O$200,MATCH($A150,aditivos!$A$2:$A$200,0))),MIN(INDEX(aditivos!$O$2:$O$200,MATCH($A150,aditivos!$A$2:$A$200,0)),posicao_contratual!$Y150),posicao_contratual!$Y150),posicao_contratual!$Y150)=1,itens_Remanesc!C150,IFERROR(ROUND(itens_Remanesc!C150*INDEX($L$2:$L$6,MIN(1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$3)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$3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E150" s="79" t="str">
        <f>IF(OR($A150="",posicao_contratual!$Y150=""),"",IF(posicao_contratual!$Y150&gt;2,"",IF(OR(NOT(ISNUMBER(itens_Remanesc!C150)),AND(posicao_contratual!$Y150&gt;0,COUNTIFS(aditivos!$A$2:$A$200,$A150,aditivos!$D$2:$D$200,"*novo*")&gt;1)),"",IF(posicao_contratual!$Y150=2,IF(IFERROR(IF(ISNUMBER(INDEX(aditivos!$O$2:$O$200,MATCH($A150,aditivos!$A$2:$A$200,0))),MIN(INDEX(aditivos!$O$2:$O$200,MATCH($A150,aditivos!$A$2:$A$200,0)),posicao_contratual!$Y150),posicao_contratual!$Y150),posicao_contratual!$Y150)=2,itens_Remanesc!C150,IFERROR(ROUND(itens_Remanesc!C150*INDEX($L$2:$L$6,MIN(2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$4)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$4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F150" s="79" t="str">
        <f>IF(OR($A150="",posicao_contratual!$Y150=""),"",IF(posicao_contratual!$Y150&gt;3,"",IF(OR(NOT(ISNUMBER(itens_Remanesc!C150)),AND(posicao_contratual!$Y150&gt;0,COUNTIFS(aditivos!$A$2:$A$200,$A150,aditivos!$D$2:$D$200,"*novo*")&gt;1)),"",IF(posicao_contratual!$Y150=3,IF(IFERROR(IF(ISNUMBER(INDEX(aditivos!$O$2:$O$200,MATCH($A150,aditivos!$A$2:$A$200,0))),MIN(INDEX(aditivos!$O$2:$O$200,MATCH($A150,aditivos!$A$2:$A$200,0)),posicao_contratual!$Y150),posicao_contratual!$Y150),posicao_contratual!$Y150)=3,itens_Remanesc!C150,IFERROR(ROUND(itens_Remanesc!C150*INDEX($L$2:$L$6,MIN(3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$5)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$5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G150" s="79" t="str">
        <f>IF(OR($A150="",posicao_contratual!$Y150=""),"",IF(posicao_contratual!$Y150&gt;4,"",IF(OR(NOT(ISNUMBER(itens_Remanesc!C150)),AND(posicao_contratual!$Y150&gt;0,COUNTIFS(aditivos!$A$2:$A$200,$A150,aditivos!$D$2:$D$200,"*novo*")&gt;1)),"",IF(posicao_contratual!$Y150=4,IF(IFERROR(IF(ISNUMBER(INDEX(aditivos!$O$2:$O$200,MATCH($A150,aditivos!$A$2:$A$200,0))),MIN(INDEX(aditivos!$O$2:$O$200,MATCH($A150,aditivos!$A$2:$A$200,0)),posicao_contratual!$Y150),posicao_contratual!$Y150),posicao_contratual!$Y150)=4,itens_Remanesc!C150,IFERROR(ROUND(itens_Remanesc!C150*INDEX($L$2:$L$6,MIN(4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$6)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$6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OR(NOT(ISNUMBER(itens_Remanesc!C151)),AND(posicao_contratual!$Y151&gt;0,COUNTIFS(aditivos!$A$2:$A$200,$A151,aditivos!$D$2:$D$200,"*novo*")&gt;1)),"",IF(posicao_contratual!$Y151=1,IF(IFERROR(IF(ISNUMBER(INDEX(aditivos!$O$2:$O$200,MATCH($A151,aditivos!$A$2:$A$200,0))),MIN(INDEX(aditivos!$O$2:$O$200,MATCH($A151,aditivos!$A$2:$A$200,0)),posicao_contratual!$Y151),posicao_contratual!$Y151),posicao_contratual!$Y151)=1,itens_Remanesc!C151,IFERROR(ROUND(itens_Remanesc!C151*INDEX($L$2:$L$6,MIN(1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$3)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$3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E151" s="79" t="str">
        <f>IF(OR($A151="",posicao_contratual!$Y151=""),"",IF(posicao_contratual!$Y151&gt;2,"",IF(OR(NOT(ISNUMBER(itens_Remanesc!C151)),AND(posicao_contratual!$Y151&gt;0,COUNTIFS(aditivos!$A$2:$A$200,$A151,aditivos!$D$2:$D$200,"*novo*")&gt;1)),"",IF(posicao_contratual!$Y151=2,IF(IFERROR(IF(ISNUMBER(INDEX(aditivos!$O$2:$O$200,MATCH($A151,aditivos!$A$2:$A$200,0))),MIN(INDEX(aditivos!$O$2:$O$200,MATCH($A151,aditivos!$A$2:$A$200,0)),posicao_contratual!$Y151),posicao_contratual!$Y151),posicao_contratual!$Y151)=2,itens_Remanesc!C151,IFERROR(ROUND(itens_Remanesc!C151*INDEX($L$2:$L$6,MIN(2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$4)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$4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F151" s="79" t="str">
        <f>IF(OR($A151="",posicao_contratual!$Y151=""),"",IF(posicao_contratual!$Y151&gt;3,"",IF(OR(NOT(ISNUMBER(itens_Remanesc!C151)),AND(posicao_contratual!$Y151&gt;0,COUNTIFS(aditivos!$A$2:$A$200,$A151,aditivos!$D$2:$D$200,"*novo*")&gt;1)),"",IF(posicao_contratual!$Y151=3,IF(IFERROR(IF(ISNUMBER(INDEX(aditivos!$O$2:$O$200,MATCH($A151,aditivos!$A$2:$A$200,0))),MIN(INDEX(aditivos!$O$2:$O$200,MATCH($A151,aditivos!$A$2:$A$200,0)),posicao_contratual!$Y151),posicao_contratual!$Y151),posicao_contratual!$Y151)=3,itens_Remanesc!C151,IFERROR(ROUND(itens_Remanesc!C151*INDEX($L$2:$L$6,MIN(3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$5)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$5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G151" s="79" t="str">
        <f>IF(OR($A151="",posicao_contratual!$Y151=""),"",IF(posicao_contratual!$Y151&gt;4,"",IF(OR(NOT(ISNUMBER(itens_Remanesc!C151)),AND(posicao_contratual!$Y151&gt;0,COUNTIFS(aditivos!$A$2:$A$200,$A151,aditivos!$D$2:$D$200,"*novo*")&gt;1)),"",IF(posicao_contratual!$Y151=4,IF(IFERROR(IF(ISNUMBER(INDEX(aditivos!$O$2:$O$200,MATCH($A151,aditivos!$A$2:$A$200,0))),MIN(INDEX(aditivos!$O$2:$O$200,MATCH($A151,aditivos!$A$2:$A$200,0)),posicao_contratual!$Y151),posicao_contratual!$Y151),posicao_contratual!$Y151)=4,itens_Remanesc!C151,IFERROR(ROUND(itens_Remanesc!C151*INDEX($L$2:$L$6,MIN(4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$6)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$6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OR(NOT(ISNUMBER(itens_Remanesc!C152)),AND(posicao_contratual!$Y152&gt;0,COUNTIFS(aditivos!$A$2:$A$200,$A152,aditivos!$D$2:$D$200,"*novo*")&gt;1)),"",IF(posicao_contratual!$Y152=1,IF(IFERROR(IF(ISNUMBER(INDEX(aditivos!$O$2:$O$200,MATCH($A152,aditivos!$A$2:$A$200,0))),MIN(INDEX(aditivos!$O$2:$O$200,MATCH($A152,aditivos!$A$2:$A$200,0)),posicao_contratual!$Y152),posicao_contratual!$Y152),posicao_contratual!$Y152)=1,itens_Remanesc!C152,IFERROR(ROUND(itens_Remanesc!C152*INDEX($L$2:$L$6,MIN(1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$3)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$3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E152" s="79" t="str">
        <f>IF(OR($A152="",posicao_contratual!$Y152=""),"",IF(posicao_contratual!$Y152&gt;2,"",IF(OR(NOT(ISNUMBER(itens_Remanesc!C152)),AND(posicao_contratual!$Y152&gt;0,COUNTIFS(aditivos!$A$2:$A$200,$A152,aditivos!$D$2:$D$200,"*novo*")&gt;1)),"",IF(posicao_contratual!$Y152=2,IF(IFERROR(IF(ISNUMBER(INDEX(aditivos!$O$2:$O$200,MATCH($A152,aditivos!$A$2:$A$200,0))),MIN(INDEX(aditivos!$O$2:$O$200,MATCH($A152,aditivos!$A$2:$A$200,0)),posicao_contratual!$Y152),posicao_contratual!$Y152),posicao_contratual!$Y152)=2,itens_Remanesc!C152,IFERROR(ROUND(itens_Remanesc!C152*INDEX($L$2:$L$6,MIN(2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$4)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$4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F152" s="79" t="str">
        <f>IF(OR($A152="",posicao_contratual!$Y152=""),"",IF(posicao_contratual!$Y152&gt;3,"",IF(OR(NOT(ISNUMBER(itens_Remanesc!C152)),AND(posicao_contratual!$Y152&gt;0,COUNTIFS(aditivos!$A$2:$A$200,$A152,aditivos!$D$2:$D$200,"*novo*")&gt;1)),"",IF(posicao_contratual!$Y152=3,IF(IFERROR(IF(ISNUMBER(INDEX(aditivos!$O$2:$O$200,MATCH($A152,aditivos!$A$2:$A$200,0))),MIN(INDEX(aditivos!$O$2:$O$200,MATCH($A152,aditivos!$A$2:$A$200,0)),posicao_contratual!$Y152),posicao_contratual!$Y152),posicao_contratual!$Y152)=3,itens_Remanesc!C152,IFERROR(ROUND(itens_Remanesc!C152*INDEX($L$2:$L$6,MIN(3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$5)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$5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G152" s="79" t="str">
        <f>IF(OR($A152="",posicao_contratual!$Y152=""),"",IF(posicao_contratual!$Y152&gt;4,"",IF(OR(NOT(ISNUMBER(itens_Remanesc!C152)),AND(posicao_contratual!$Y152&gt;0,COUNTIFS(aditivos!$A$2:$A$200,$A152,aditivos!$D$2:$D$200,"*novo*")&gt;1)),"",IF(posicao_contratual!$Y152=4,IF(IFERROR(IF(ISNUMBER(INDEX(aditivos!$O$2:$O$200,MATCH($A152,aditivos!$A$2:$A$200,0))),MIN(INDEX(aditivos!$O$2:$O$200,MATCH($A152,aditivos!$A$2:$A$200,0)),posicao_contratual!$Y152),posicao_contratual!$Y152),posicao_contratual!$Y152)=4,itens_Remanesc!C152,IFERROR(ROUND(itens_Remanesc!C152*INDEX($L$2:$L$6,MIN(4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$6)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$6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OR(NOT(ISNUMBER(itens_Remanesc!C153)),AND(posicao_contratual!$Y153&gt;0,COUNTIFS(aditivos!$A$2:$A$200,$A153,aditivos!$D$2:$D$200,"*novo*")&gt;1)),"",IF(posicao_contratual!$Y153=1,IF(IFERROR(IF(ISNUMBER(INDEX(aditivos!$O$2:$O$200,MATCH($A153,aditivos!$A$2:$A$200,0))),MIN(INDEX(aditivos!$O$2:$O$200,MATCH($A153,aditivos!$A$2:$A$200,0)),posicao_contratual!$Y153),posicao_contratual!$Y153),posicao_contratual!$Y153)=1,itens_Remanesc!C153,IFERROR(ROUND(itens_Remanesc!C153*INDEX($L$2:$L$6,MIN(1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$3)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$3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E153" s="79" t="str">
        <f>IF(OR($A153="",posicao_contratual!$Y153=""),"",IF(posicao_contratual!$Y153&gt;2,"",IF(OR(NOT(ISNUMBER(itens_Remanesc!C153)),AND(posicao_contratual!$Y153&gt;0,COUNTIFS(aditivos!$A$2:$A$200,$A153,aditivos!$D$2:$D$200,"*novo*")&gt;1)),"",IF(posicao_contratual!$Y153=2,IF(IFERROR(IF(ISNUMBER(INDEX(aditivos!$O$2:$O$200,MATCH($A153,aditivos!$A$2:$A$200,0))),MIN(INDEX(aditivos!$O$2:$O$200,MATCH($A153,aditivos!$A$2:$A$200,0)),posicao_contratual!$Y153),posicao_contratual!$Y153),posicao_contratual!$Y153)=2,itens_Remanesc!C153,IFERROR(ROUND(itens_Remanesc!C153*INDEX($L$2:$L$6,MIN(2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$4)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$4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F153" s="79" t="str">
        <f>IF(OR($A153="",posicao_contratual!$Y153=""),"",IF(posicao_contratual!$Y153&gt;3,"",IF(OR(NOT(ISNUMBER(itens_Remanesc!C153)),AND(posicao_contratual!$Y153&gt;0,COUNTIFS(aditivos!$A$2:$A$200,$A153,aditivos!$D$2:$D$200,"*novo*")&gt;1)),"",IF(posicao_contratual!$Y153=3,IF(IFERROR(IF(ISNUMBER(INDEX(aditivos!$O$2:$O$200,MATCH($A153,aditivos!$A$2:$A$200,0))),MIN(INDEX(aditivos!$O$2:$O$200,MATCH($A153,aditivos!$A$2:$A$200,0)),posicao_contratual!$Y153),posicao_contratual!$Y153),posicao_contratual!$Y153)=3,itens_Remanesc!C153,IFERROR(ROUND(itens_Remanesc!C153*INDEX($L$2:$L$6,MIN(3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$5)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$5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G153" s="79" t="str">
        <f>IF(OR($A153="",posicao_contratual!$Y153=""),"",IF(posicao_contratual!$Y153&gt;4,"",IF(OR(NOT(ISNUMBER(itens_Remanesc!C153)),AND(posicao_contratual!$Y153&gt;0,COUNTIFS(aditivos!$A$2:$A$200,$A153,aditivos!$D$2:$D$200,"*novo*")&gt;1)),"",IF(posicao_contratual!$Y153=4,IF(IFERROR(IF(ISNUMBER(INDEX(aditivos!$O$2:$O$200,MATCH($A153,aditivos!$A$2:$A$200,0))),MIN(INDEX(aditivos!$O$2:$O$200,MATCH($A153,aditivos!$A$2:$A$200,0)),posicao_contratual!$Y153),posicao_contratual!$Y153),posicao_contratual!$Y153)=4,itens_Remanesc!C153,IFERROR(ROUND(itens_Remanesc!C153*INDEX($L$2:$L$6,MIN(4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$6)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$6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OR(NOT(ISNUMBER(itens_Remanesc!C154)),AND(posicao_contratual!$Y154&gt;0,COUNTIFS(aditivos!$A$2:$A$200,$A154,aditivos!$D$2:$D$200,"*novo*")&gt;1)),"",IF(posicao_contratual!$Y154=1,IF(IFERROR(IF(ISNUMBER(INDEX(aditivos!$O$2:$O$200,MATCH($A154,aditivos!$A$2:$A$200,0))),MIN(INDEX(aditivos!$O$2:$O$200,MATCH($A154,aditivos!$A$2:$A$200,0)),posicao_contratual!$Y154),posicao_contratual!$Y154),posicao_contratual!$Y154)=1,itens_Remanesc!C154,IFERROR(ROUND(itens_Remanesc!C154*INDEX($L$2:$L$6,MIN(1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$3)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$3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E154" s="79" t="str">
        <f>IF(OR($A154="",posicao_contratual!$Y154=""),"",IF(posicao_contratual!$Y154&gt;2,"",IF(OR(NOT(ISNUMBER(itens_Remanesc!C154)),AND(posicao_contratual!$Y154&gt;0,COUNTIFS(aditivos!$A$2:$A$200,$A154,aditivos!$D$2:$D$200,"*novo*")&gt;1)),"",IF(posicao_contratual!$Y154=2,IF(IFERROR(IF(ISNUMBER(INDEX(aditivos!$O$2:$O$200,MATCH($A154,aditivos!$A$2:$A$200,0))),MIN(INDEX(aditivos!$O$2:$O$200,MATCH($A154,aditivos!$A$2:$A$200,0)),posicao_contratual!$Y154),posicao_contratual!$Y154),posicao_contratual!$Y154)=2,itens_Remanesc!C154,IFERROR(ROUND(itens_Remanesc!C154*INDEX($L$2:$L$6,MIN(2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$4)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$4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F154" s="79" t="str">
        <f>IF(OR($A154="",posicao_contratual!$Y154=""),"",IF(posicao_contratual!$Y154&gt;3,"",IF(OR(NOT(ISNUMBER(itens_Remanesc!C154)),AND(posicao_contratual!$Y154&gt;0,COUNTIFS(aditivos!$A$2:$A$200,$A154,aditivos!$D$2:$D$200,"*novo*")&gt;1)),"",IF(posicao_contratual!$Y154=3,IF(IFERROR(IF(ISNUMBER(INDEX(aditivos!$O$2:$O$200,MATCH($A154,aditivos!$A$2:$A$200,0))),MIN(INDEX(aditivos!$O$2:$O$200,MATCH($A154,aditivos!$A$2:$A$200,0)),posicao_contratual!$Y154),posicao_contratual!$Y154),posicao_contratual!$Y154)=3,itens_Remanesc!C154,IFERROR(ROUND(itens_Remanesc!C154*INDEX($L$2:$L$6,MIN(3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$5)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$5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G154" s="79" t="str">
        <f>IF(OR($A154="",posicao_contratual!$Y154=""),"",IF(posicao_contratual!$Y154&gt;4,"",IF(OR(NOT(ISNUMBER(itens_Remanesc!C154)),AND(posicao_contratual!$Y154&gt;0,COUNTIFS(aditivos!$A$2:$A$200,$A154,aditivos!$D$2:$D$200,"*novo*")&gt;1)),"",IF(posicao_contratual!$Y154=4,IF(IFERROR(IF(ISNUMBER(INDEX(aditivos!$O$2:$O$200,MATCH($A154,aditivos!$A$2:$A$200,0))),MIN(INDEX(aditivos!$O$2:$O$200,MATCH($A154,aditivos!$A$2:$A$200,0)),posicao_contratual!$Y154),posicao_contratual!$Y154),posicao_contratual!$Y154)=4,itens_Remanesc!C154,IFERROR(ROUND(itens_Remanesc!C154*INDEX($L$2:$L$6,MIN(4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$6)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$6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OR(NOT(ISNUMBER(itens_Remanesc!C155)),AND(posicao_contratual!$Y155&gt;0,COUNTIFS(aditivos!$A$2:$A$200,$A155,aditivos!$D$2:$D$200,"*novo*")&gt;1)),"",IF(posicao_contratual!$Y155=1,IF(IFERROR(IF(ISNUMBER(INDEX(aditivos!$O$2:$O$200,MATCH($A155,aditivos!$A$2:$A$200,0))),MIN(INDEX(aditivos!$O$2:$O$200,MATCH($A155,aditivos!$A$2:$A$200,0)),posicao_contratual!$Y155),posicao_contratual!$Y155),posicao_contratual!$Y155)=1,itens_Remanesc!C155,IFERROR(ROUND(itens_Remanesc!C155*INDEX($L$2:$L$6,MIN(1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$3)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$3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E155" s="79" t="str">
        <f>IF(OR($A155="",posicao_contratual!$Y155=""),"",IF(posicao_contratual!$Y155&gt;2,"",IF(OR(NOT(ISNUMBER(itens_Remanesc!C155)),AND(posicao_contratual!$Y155&gt;0,COUNTIFS(aditivos!$A$2:$A$200,$A155,aditivos!$D$2:$D$200,"*novo*")&gt;1)),"",IF(posicao_contratual!$Y155=2,IF(IFERROR(IF(ISNUMBER(INDEX(aditivos!$O$2:$O$200,MATCH($A155,aditivos!$A$2:$A$200,0))),MIN(INDEX(aditivos!$O$2:$O$200,MATCH($A155,aditivos!$A$2:$A$200,0)),posicao_contratual!$Y155),posicao_contratual!$Y155),posicao_contratual!$Y155)=2,itens_Remanesc!C155,IFERROR(ROUND(itens_Remanesc!C155*INDEX($L$2:$L$6,MIN(2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$4)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$4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F155" s="79" t="str">
        <f>IF(OR($A155="",posicao_contratual!$Y155=""),"",IF(posicao_contratual!$Y155&gt;3,"",IF(OR(NOT(ISNUMBER(itens_Remanesc!C155)),AND(posicao_contratual!$Y155&gt;0,COUNTIFS(aditivos!$A$2:$A$200,$A155,aditivos!$D$2:$D$200,"*novo*")&gt;1)),"",IF(posicao_contratual!$Y155=3,IF(IFERROR(IF(ISNUMBER(INDEX(aditivos!$O$2:$O$200,MATCH($A155,aditivos!$A$2:$A$200,0))),MIN(INDEX(aditivos!$O$2:$O$200,MATCH($A155,aditivos!$A$2:$A$200,0)),posicao_contratual!$Y155),posicao_contratual!$Y155),posicao_contratual!$Y155)=3,itens_Remanesc!C155,IFERROR(ROUND(itens_Remanesc!C155*INDEX($L$2:$L$6,MIN(3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$5)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$5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G155" s="79" t="str">
        <f>IF(OR($A155="",posicao_contratual!$Y155=""),"",IF(posicao_contratual!$Y155&gt;4,"",IF(OR(NOT(ISNUMBER(itens_Remanesc!C155)),AND(posicao_contratual!$Y155&gt;0,COUNTIFS(aditivos!$A$2:$A$200,$A155,aditivos!$D$2:$D$200,"*novo*")&gt;1)),"",IF(posicao_contratual!$Y155=4,IF(IFERROR(IF(ISNUMBER(INDEX(aditivos!$O$2:$O$200,MATCH($A155,aditivos!$A$2:$A$200,0))),MIN(INDEX(aditivos!$O$2:$O$200,MATCH($A155,aditivos!$A$2:$A$200,0)),posicao_contratual!$Y155),posicao_contratual!$Y155),posicao_contratual!$Y155)=4,itens_Remanesc!C155,IFERROR(ROUND(itens_Remanesc!C155*INDEX($L$2:$L$6,MIN(4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$6)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$6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OR(NOT(ISNUMBER(itens_Remanesc!C156)),AND(posicao_contratual!$Y156&gt;0,COUNTIFS(aditivos!$A$2:$A$200,$A156,aditivos!$D$2:$D$200,"*novo*")&gt;1)),"",IF(posicao_contratual!$Y156=1,IF(IFERROR(IF(ISNUMBER(INDEX(aditivos!$O$2:$O$200,MATCH($A156,aditivos!$A$2:$A$200,0))),MIN(INDEX(aditivos!$O$2:$O$200,MATCH($A156,aditivos!$A$2:$A$200,0)),posicao_contratual!$Y156),posicao_contratual!$Y156),posicao_contratual!$Y156)=1,itens_Remanesc!C156,IFERROR(ROUND(itens_Remanesc!C156*INDEX($L$2:$L$6,MIN(1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$3)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$3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E156" s="79" t="str">
        <f>IF(OR($A156="",posicao_contratual!$Y156=""),"",IF(posicao_contratual!$Y156&gt;2,"",IF(OR(NOT(ISNUMBER(itens_Remanesc!C156)),AND(posicao_contratual!$Y156&gt;0,COUNTIFS(aditivos!$A$2:$A$200,$A156,aditivos!$D$2:$D$200,"*novo*")&gt;1)),"",IF(posicao_contratual!$Y156=2,IF(IFERROR(IF(ISNUMBER(INDEX(aditivos!$O$2:$O$200,MATCH($A156,aditivos!$A$2:$A$200,0))),MIN(INDEX(aditivos!$O$2:$O$200,MATCH($A156,aditivos!$A$2:$A$200,0)),posicao_contratual!$Y156),posicao_contratual!$Y156),posicao_contratual!$Y156)=2,itens_Remanesc!C156,IFERROR(ROUND(itens_Remanesc!C156*INDEX($L$2:$L$6,MIN(2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$4)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$4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F156" s="79" t="str">
        <f>IF(OR($A156="",posicao_contratual!$Y156=""),"",IF(posicao_contratual!$Y156&gt;3,"",IF(OR(NOT(ISNUMBER(itens_Remanesc!C156)),AND(posicao_contratual!$Y156&gt;0,COUNTIFS(aditivos!$A$2:$A$200,$A156,aditivos!$D$2:$D$200,"*novo*")&gt;1)),"",IF(posicao_contratual!$Y156=3,IF(IFERROR(IF(ISNUMBER(INDEX(aditivos!$O$2:$O$200,MATCH($A156,aditivos!$A$2:$A$200,0))),MIN(INDEX(aditivos!$O$2:$O$200,MATCH($A156,aditivos!$A$2:$A$200,0)),posicao_contratual!$Y156),posicao_contratual!$Y156),posicao_contratual!$Y156)=3,itens_Remanesc!C156,IFERROR(ROUND(itens_Remanesc!C156*INDEX($L$2:$L$6,MIN(3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$5)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$5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G156" s="79" t="str">
        <f>IF(OR($A156="",posicao_contratual!$Y156=""),"",IF(posicao_contratual!$Y156&gt;4,"",IF(OR(NOT(ISNUMBER(itens_Remanesc!C156)),AND(posicao_contratual!$Y156&gt;0,COUNTIFS(aditivos!$A$2:$A$200,$A156,aditivos!$D$2:$D$200,"*novo*")&gt;1)),"",IF(posicao_contratual!$Y156=4,IF(IFERROR(IF(ISNUMBER(INDEX(aditivos!$O$2:$O$200,MATCH($A156,aditivos!$A$2:$A$200,0))),MIN(INDEX(aditivos!$O$2:$O$200,MATCH($A156,aditivos!$A$2:$A$200,0)),posicao_contratual!$Y156),posicao_contratual!$Y156),posicao_contratual!$Y156)=4,itens_Remanesc!C156,IFERROR(ROUND(itens_Remanesc!C156*INDEX($L$2:$L$6,MIN(4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$6)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$6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OR(NOT(ISNUMBER(itens_Remanesc!C157)),AND(posicao_contratual!$Y157&gt;0,COUNTIFS(aditivos!$A$2:$A$200,$A157,aditivos!$D$2:$D$200,"*novo*")&gt;1)),"",IF(posicao_contratual!$Y157=1,IF(IFERROR(IF(ISNUMBER(INDEX(aditivos!$O$2:$O$200,MATCH($A157,aditivos!$A$2:$A$200,0))),MIN(INDEX(aditivos!$O$2:$O$200,MATCH($A157,aditivos!$A$2:$A$200,0)),posicao_contratual!$Y157),posicao_contratual!$Y157),posicao_contratual!$Y157)=1,itens_Remanesc!C157,IFERROR(ROUND(itens_Remanesc!C157*INDEX($L$2:$L$6,MIN(1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$3)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$3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E157" s="79" t="str">
        <f>IF(OR($A157="",posicao_contratual!$Y157=""),"",IF(posicao_contratual!$Y157&gt;2,"",IF(OR(NOT(ISNUMBER(itens_Remanesc!C157)),AND(posicao_contratual!$Y157&gt;0,COUNTIFS(aditivos!$A$2:$A$200,$A157,aditivos!$D$2:$D$200,"*novo*")&gt;1)),"",IF(posicao_contratual!$Y157=2,IF(IFERROR(IF(ISNUMBER(INDEX(aditivos!$O$2:$O$200,MATCH($A157,aditivos!$A$2:$A$200,0))),MIN(INDEX(aditivos!$O$2:$O$200,MATCH($A157,aditivos!$A$2:$A$200,0)),posicao_contratual!$Y157),posicao_contratual!$Y157),posicao_contratual!$Y157)=2,itens_Remanesc!C157,IFERROR(ROUND(itens_Remanesc!C157*INDEX($L$2:$L$6,MIN(2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$4)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$4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F157" s="79" t="str">
        <f>IF(OR($A157="",posicao_contratual!$Y157=""),"",IF(posicao_contratual!$Y157&gt;3,"",IF(OR(NOT(ISNUMBER(itens_Remanesc!C157)),AND(posicao_contratual!$Y157&gt;0,COUNTIFS(aditivos!$A$2:$A$200,$A157,aditivos!$D$2:$D$200,"*novo*")&gt;1)),"",IF(posicao_contratual!$Y157=3,IF(IFERROR(IF(ISNUMBER(INDEX(aditivos!$O$2:$O$200,MATCH($A157,aditivos!$A$2:$A$200,0))),MIN(INDEX(aditivos!$O$2:$O$200,MATCH($A157,aditivos!$A$2:$A$200,0)),posicao_contratual!$Y157),posicao_contratual!$Y157),posicao_contratual!$Y157)=3,itens_Remanesc!C157,IFERROR(ROUND(itens_Remanesc!C157*INDEX($L$2:$L$6,MIN(3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$5)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$5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G157" s="79" t="str">
        <f>IF(OR($A157="",posicao_contratual!$Y157=""),"",IF(posicao_contratual!$Y157&gt;4,"",IF(OR(NOT(ISNUMBER(itens_Remanesc!C157)),AND(posicao_contratual!$Y157&gt;0,COUNTIFS(aditivos!$A$2:$A$200,$A157,aditivos!$D$2:$D$200,"*novo*")&gt;1)),"",IF(posicao_contratual!$Y157=4,IF(IFERROR(IF(ISNUMBER(INDEX(aditivos!$O$2:$O$200,MATCH($A157,aditivos!$A$2:$A$200,0))),MIN(INDEX(aditivos!$O$2:$O$200,MATCH($A157,aditivos!$A$2:$A$200,0)),posicao_contratual!$Y157),posicao_contratual!$Y157),posicao_contratual!$Y157)=4,itens_Remanesc!C157,IFERROR(ROUND(itens_Remanesc!C157*INDEX($L$2:$L$6,MIN(4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$6)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$6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OR(NOT(ISNUMBER(itens_Remanesc!C158)),AND(posicao_contratual!$Y158&gt;0,COUNTIFS(aditivos!$A$2:$A$200,$A158,aditivos!$D$2:$D$200,"*novo*")&gt;1)),"",IF(posicao_contratual!$Y158=1,IF(IFERROR(IF(ISNUMBER(INDEX(aditivos!$O$2:$O$200,MATCH($A158,aditivos!$A$2:$A$200,0))),MIN(INDEX(aditivos!$O$2:$O$200,MATCH($A158,aditivos!$A$2:$A$200,0)),posicao_contratual!$Y158),posicao_contratual!$Y158),posicao_contratual!$Y158)=1,itens_Remanesc!C158,IFERROR(ROUND(itens_Remanesc!C158*INDEX($L$2:$L$6,MIN(1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$3)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$3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E158" s="79" t="str">
        <f>IF(OR($A158="",posicao_contratual!$Y158=""),"",IF(posicao_contratual!$Y158&gt;2,"",IF(OR(NOT(ISNUMBER(itens_Remanesc!C158)),AND(posicao_contratual!$Y158&gt;0,COUNTIFS(aditivos!$A$2:$A$200,$A158,aditivos!$D$2:$D$200,"*novo*")&gt;1)),"",IF(posicao_contratual!$Y158=2,IF(IFERROR(IF(ISNUMBER(INDEX(aditivos!$O$2:$O$200,MATCH($A158,aditivos!$A$2:$A$200,0))),MIN(INDEX(aditivos!$O$2:$O$200,MATCH($A158,aditivos!$A$2:$A$200,0)),posicao_contratual!$Y158),posicao_contratual!$Y158),posicao_contratual!$Y158)=2,itens_Remanesc!C158,IFERROR(ROUND(itens_Remanesc!C158*INDEX($L$2:$L$6,MIN(2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$4)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$4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F158" s="79" t="str">
        <f>IF(OR($A158="",posicao_contratual!$Y158=""),"",IF(posicao_contratual!$Y158&gt;3,"",IF(OR(NOT(ISNUMBER(itens_Remanesc!C158)),AND(posicao_contratual!$Y158&gt;0,COUNTIFS(aditivos!$A$2:$A$200,$A158,aditivos!$D$2:$D$200,"*novo*")&gt;1)),"",IF(posicao_contratual!$Y158=3,IF(IFERROR(IF(ISNUMBER(INDEX(aditivos!$O$2:$O$200,MATCH($A158,aditivos!$A$2:$A$200,0))),MIN(INDEX(aditivos!$O$2:$O$200,MATCH($A158,aditivos!$A$2:$A$200,0)),posicao_contratual!$Y158),posicao_contratual!$Y158),posicao_contratual!$Y158)=3,itens_Remanesc!C158,IFERROR(ROUND(itens_Remanesc!C158*INDEX($L$2:$L$6,MIN(3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$5)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$5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G158" s="79" t="str">
        <f>IF(OR($A158="",posicao_contratual!$Y158=""),"",IF(posicao_contratual!$Y158&gt;4,"",IF(OR(NOT(ISNUMBER(itens_Remanesc!C158)),AND(posicao_contratual!$Y158&gt;0,COUNTIFS(aditivos!$A$2:$A$200,$A158,aditivos!$D$2:$D$200,"*novo*")&gt;1)),"",IF(posicao_contratual!$Y158=4,IF(IFERROR(IF(ISNUMBER(INDEX(aditivos!$O$2:$O$200,MATCH($A158,aditivos!$A$2:$A$200,0))),MIN(INDEX(aditivos!$O$2:$O$200,MATCH($A158,aditivos!$A$2:$A$200,0)),posicao_contratual!$Y158),posicao_contratual!$Y158),posicao_contratual!$Y158)=4,itens_Remanesc!C158,IFERROR(ROUND(itens_Remanesc!C158*INDEX($L$2:$L$6,MIN(4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$6)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$6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OR(NOT(ISNUMBER(itens_Remanesc!C159)),AND(posicao_contratual!$Y159&gt;0,COUNTIFS(aditivos!$A$2:$A$200,$A159,aditivos!$D$2:$D$200,"*novo*")&gt;1)),"",IF(posicao_contratual!$Y159=1,IF(IFERROR(IF(ISNUMBER(INDEX(aditivos!$O$2:$O$200,MATCH($A159,aditivos!$A$2:$A$200,0))),MIN(INDEX(aditivos!$O$2:$O$200,MATCH($A159,aditivos!$A$2:$A$200,0)),posicao_contratual!$Y159),posicao_contratual!$Y159),posicao_contratual!$Y159)=1,itens_Remanesc!C159,IFERROR(ROUND(itens_Remanesc!C159*INDEX($L$2:$L$6,MIN(1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$3)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$3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E159" s="79" t="str">
        <f>IF(OR($A159="",posicao_contratual!$Y159=""),"",IF(posicao_contratual!$Y159&gt;2,"",IF(OR(NOT(ISNUMBER(itens_Remanesc!C159)),AND(posicao_contratual!$Y159&gt;0,COUNTIFS(aditivos!$A$2:$A$200,$A159,aditivos!$D$2:$D$200,"*novo*")&gt;1)),"",IF(posicao_contratual!$Y159=2,IF(IFERROR(IF(ISNUMBER(INDEX(aditivos!$O$2:$O$200,MATCH($A159,aditivos!$A$2:$A$200,0))),MIN(INDEX(aditivos!$O$2:$O$200,MATCH($A159,aditivos!$A$2:$A$200,0)),posicao_contratual!$Y159),posicao_contratual!$Y159),posicao_contratual!$Y159)=2,itens_Remanesc!C159,IFERROR(ROUND(itens_Remanesc!C159*INDEX($L$2:$L$6,MIN(2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$4)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$4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F159" s="79" t="str">
        <f>IF(OR($A159="",posicao_contratual!$Y159=""),"",IF(posicao_contratual!$Y159&gt;3,"",IF(OR(NOT(ISNUMBER(itens_Remanesc!C159)),AND(posicao_contratual!$Y159&gt;0,COUNTIFS(aditivos!$A$2:$A$200,$A159,aditivos!$D$2:$D$200,"*novo*")&gt;1)),"",IF(posicao_contratual!$Y159=3,IF(IFERROR(IF(ISNUMBER(INDEX(aditivos!$O$2:$O$200,MATCH($A159,aditivos!$A$2:$A$200,0))),MIN(INDEX(aditivos!$O$2:$O$200,MATCH($A159,aditivos!$A$2:$A$200,0)),posicao_contratual!$Y159),posicao_contratual!$Y159),posicao_contratual!$Y159)=3,itens_Remanesc!C159,IFERROR(ROUND(itens_Remanesc!C159*INDEX($L$2:$L$6,MIN(3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$5)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$5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G159" s="79" t="str">
        <f>IF(OR($A159="",posicao_contratual!$Y159=""),"",IF(posicao_contratual!$Y159&gt;4,"",IF(OR(NOT(ISNUMBER(itens_Remanesc!C159)),AND(posicao_contratual!$Y159&gt;0,COUNTIFS(aditivos!$A$2:$A$200,$A159,aditivos!$D$2:$D$200,"*novo*")&gt;1)),"",IF(posicao_contratual!$Y159=4,IF(IFERROR(IF(ISNUMBER(INDEX(aditivos!$O$2:$O$200,MATCH($A159,aditivos!$A$2:$A$200,0))),MIN(INDEX(aditivos!$O$2:$O$200,MATCH($A159,aditivos!$A$2:$A$200,0)),posicao_contratual!$Y159),posicao_contratual!$Y159),posicao_contratual!$Y159)=4,itens_Remanesc!C159,IFERROR(ROUND(itens_Remanesc!C159*INDEX($L$2:$L$6,MIN(4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$6)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$6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OR(NOT(ISNUMBER(itens_Remanesc!C160)),AND(posicao_contratual!$Y160&gt;0,COUNTIFS(aditivos!$A$2:$A$200,$A160,aditivos!$D$2:$D$200,"*novo*")&gt;1)),"",IF(posicao_contratual!$Y160=1,IF(IFERROR(IF(ISNUMBER(INDEX(aditivos!$O$2:$O$200,MATCH($A160,aditivos!$A$2:$A$200,0))),MIN(INDEX(aditivos!$O$2:$O$200,MATCH($A160,aditivos!$A$2:$A$200,0)),posicao_contratual!$Y160),posicao_contratual!$Y160),posicao_contratual!$Y160)=1,itens_Remanesc!C160,IFERROR(ROUND(itens_Remanesc!C160*INDEX($L$2:$L$6,MIN(1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$3)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$3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E160" s="79" t="str">
        <f>IF(OR($A160="",posicao_contratual!$Y160=""),"",IF(posicao_contratual!$Y160&gt;2,"",IF(OR(NOT(ISNUMBER(itens_Remanesc!C160)),AND(posicao_contratual!$Y160&gt;0,COUNTIFS(aditivos!$A$2:$A$200,$A160,aditivos!$D$2:$D$200,"*novo*")&gt;1)),"",IF(posicao_contratual!$Y160=2,IF(IFERROR(IF(ISNUMBER(INDEX(aditivos!$O$2:$O$200,MATCH($A160,aditivos!$A$2:$A$200,0))),MIN(INDEX(aditivos!$O$2:$O$200,MATCH($A160,aditivos!$A$2:$A$200,0)),posicao_contratual!$Y160),posicao_contratual!$Y160),posicao_contratual!$Y160)=2,itens_Remanesc!C160,IFERROR(ROUND(itens_Remanesc!C160*INDEX($L$2:$L$6,MIN(2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$4)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$4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F160" s="79" t="str">
        <f>IF(OR($A160="",posicao_contratual!$Y160=""),"",IF(posicao_contratual!$Y160&gt;3,"",IF(OR(NOT(ISNUMBER(itens_Remanesc!C160)),AND(posicao_contratual!$Y160&gt;0,COUNTIFS(aditivos!$A$2:$A$200,$A160,aditivos!$D$2:$D$200,"*novo*")&gt;1)),"",IF(posicao_contratual!$Y160=3,IF(IFERROR(IF(ISNUMBER(INDEX(aditivos!$O$2:$O$200,MATCH($A160,aditivos!$A$2:$A$200,0))),MIN(INDEX(aditivos!$O$2:$O$200,MATCH($A160,aditivos!$A$2:$A$200,0)),posicao_contratual!$Y160),posicao_contratual!$Y160),posicao_contratual!$Y160)=3,itens_Remanesc!C160,IFERROR(ROUND(itens_Remanesc!C160*INDEX($L$2:$L$6,MIN(3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$5)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$5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G160" s="79" t="str">
        <f>IF(OR($A160="",posicao_contratual!$Y160=""),"",IF(posicao_contratual!$Y160&gt;4,"",IF(OR(NOT(ISNUMBER(itens_Remanesc!C160)),AND(posicao_contratual!$Y160&gt;0,COUNTIFS(aditivos!$A$2:$A$200,$A160,aditivos!$D$2:$D$200,"*novo*")&gt;1)),"",IF(posicao_contratual!$Y160=4,IF(IFERROR(IF(ISNUMBER(INDEX(aditivos!$O$2:$O$200,MATCH($A160,aditivos!$A$2:$A$200,0))),MIN(INDEX(aditivos!$O$2:$O$200,MATCH($A160,aditivos!$A$2:$A$200,0)),posicao_contratual!$Y160),posicao_contratual!$Y160),posicao_contratual!$Y160)=4,itens_Remanesc!C160,IFERROR(ROUND(itens_Remanesc!C160*INDEX($L$2:$L$6,MIN(4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$6)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$6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OR(NOT(ISNUMBER(itens_Remanesc!C161)),AND(posicao_contratual!$Y161&gt;0,COUNTIFS(aditivos!$A$2:$A$200,$A161,aditivos!$D$2:$D$200,"*novo*")&gt;1)),"",IF(posicao_contratual!$Y161=1,IF(IFERROR(IF(ISNUMBER(INDEX(aditivos!$O$2:$O$200,MATCH($A161,aditivos!$A$2:$A$200,0))),MIN(INDEX(aditivos!$O$2:$O$200,MATCH($A161,aditivos!$A$2:$A$200,0)),posicao_contratual!$Y161),posicao_contratual!$Y161),posicao_contratual!$Y161)=1,itens_Remanesc!C161,IFERROR(ROUND(itens_Remanesc!C161*INDEX($L$2:$L$6,MIN(1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$3)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$3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E161" s="79" t="str">
        <f>IF(OR($A161="",posicao_contratual!$Y161=""),"",IF(posicao_contratual!$Y161&gt;2,"",IF(OR(NOT(ISNUMBER(itens_Remanesc!C161)),AND(posicao_contratual!$Y161&gt;0,COUNTIFS(aditivos!$A$2:$A$200,$A161,aditivos!$D$2:$D$200,"*novo*")&gt;1)),"",IF(posicao_contratual!$Y161=2,IF(IFERROR(IF(ISNUMBER(INDEX(aditivos!$O$2:$O$200,MATCH($A161,aditivos!$A$2:$A$200,0))),MIN(INDEX(aditivos!$O$2:$O$200,MATCH($A161,aditivos!$A$2:$A$200,0)),posicao_contratual!$Y161),posicao_contratual!$Y161),posicao_contratual!$Y161)=2,itens_Remanesc!C161,IFERROR(ROUND(itens_Remanesc!C161*INDEX($L$2:$L$6,MIN(2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$4)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$4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F161" s="79" t="str">
        <f>IF(OR($A161="",posicao_contratual!$Y161=""),"",IF(posicao_contratual!$Y161&gt;3,"",IF(OR(NOT(ISNUMBER(itens_Remanesc!C161)),AND(posicao_contratual!$Y161&gt;0,COUNTIFS(aditivos!$A$2:$A$200,$A161,aditivos!$D$2:$D$200,"*novo*")&gt;1)),"",IF(posicao_contratual!$Y161=3,IF(IFERROR(IF(ISNUMBER(INDEX(aditivos!$O$2:$O$200,MATCH($A161,aditivos!$A$2:$A$200,0))),MIN(INDEX(aditivos!$O$2:$O$200,MATCH($A161,aditivos!$A$2:$A$200,0)),posicao_contratual!$Y161),posicao_contratual!$Y161),posicao_contratual!$Y161)=3,itens_Remanesc!C161,IFERROR(ROUND(itens_Remanesc!C161*INDEX($L$2:$L$6,MIN(3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$5)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$5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G161" s="79" t="str">
        <f>IF(OR($A161="",posicao_contratual!$Y161=""),"",IF(posicao_contratual!$Y161&gt;4,"",IF(OR(NOT(ISNUMBER(itens_Remanesc!C161)),AND(posicao_contratual!$Y161&gt;0,COUNTIFS(aditivos!$A$2:$A$200,$A161,aditivos!$D$2:$D$200,"*novo*")&gt;1)),"",IF(posicao_contratual!$Y161=4,IF(IFERROR(IF(ISNUMBER(INDEX(aditivos!$O$2:$O$200,MATCH($A161,aditivos!$A$2:$A$200,0))),MIN(INDEX(aditivos!$O$2:$O$200,MATCH($A161,aditivos!$A$2:$A$200,0)),posicao_contratual!$Y161),posicao_contratual!$Y161),posicao_contratual!$Y161)=4,itens_Remanesc!C161,IFERROR(ROUND(itens_Remanesc!C161*INDEX($L$2:$L$6,MIN(4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$6)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$6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OR(NOT(ISNUMBER(itens_Remanesc!C162)),AND(posicao_contratual!$Y162&gt;0,COUNTIFS(aditivos!$A$2:$A$200,$A162,aditivos!$D$2:$D$200,"*novo*")&gt;1)),"",IF(posicao_contratual!$Y162=1,IF(IFERROR(IF(ISNUMBER(INDEX(aditivos!$O$2:$O$200,MATCH($A162,aditivos!$A$2:$A$200,0))),MIN(INDEX(aditivos!$O$2:$O$200,MATCH($A162,aditivos!$A$2:$A$200,0)),posicao_contratual!$Y162),posicao_contratual!$Y162),posicao_contratual!$Y162)=1,itens_Remanesc!C162,IFERROR(ROUND(itens_Remanesc!C162*INDEX($L$2:$L$6,MIN(1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$3)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$3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E162" s="79" t="str">
        <f>IF(OR($A162="",posicao_contratual!$Y162=""),"",IF(posicao_contratual!$Y162&gt;2,"",IF(OR(NOT(ISNUMBER(itens_Remanesc!C162)),AND(posicao_contratual!$Y162&gt;0,COUNTIFS(aditivos!$A$2:$A$200,$A162,aditivos!$D$2:$D$200,"*novo*")&gt;1)),"",IF(posicao_contratual!$Y162=2,IF(IFERROR(IF(ISNUMBER(INDEX(aditivos!$O$2:$O$200,MATCH($A162,aditivos!$A$2:$A$200,0))),MIN(INDEX(aditivos!$O$2:$O$200,MATCH($A162,aditivos!$A$2:$A$200,0)),posicao_contratual!$Y162),posicao_contratual!$Y162),posicao_contratual!$Y162)=2,itens_Remanesc!C162,IFERROR(ROUND(itens_Remanesc!C162*INDEX($L$2:$L$6,MIN(2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$4)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$4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F162" s="79" t="str">
        <f>IF(OR($A162="",posicao_contratual!$Y162=""),"",IF(posicao_contratual!$Y162&gt;3,"",IF(OR(NOT(ISNUMBER(itens_Remanesc!C162)),AND(posicao_contratual!$Y162&gt;0,COUNTIFS(aditivos!$A$2:$A$200,$A162,aditivos!$D$2:$D$200,"*novo*")&gt;1)),"",IF(posicao_contratual!$Y162=3,IF(IFERROR(IF(ISNUMBER(INDEX(aditivos!$O$2:$O$200,MATCH($A162,aditivos!$A$2:$A$200,0))),MIN(INDEX(aditivos!$O$2:$O$200,MATCH($A162,aditivos!$A$2:$A$200,0)),posicao_contratual!$Y162),posicao_contratual!$Y162),posicao_contratual!$Y162)=3,itens_Remanesc!C162,IFERROR(ROUND(itens_Remanesc!C162*INDEX($L$2:$L$6,MIN(3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$5)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$5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G162" s="79" t="str">
        <f>IF(OR($A162="",posicao_contratual!$Y162=""),"",IF(posicao_contratual!$Y162&gt;4,"",IF(OR(NOT(ISNUMBER(itens_Remanesc!C162)),AND(posicao_contratual!$Y162&gt;0,COUNTIFS(aditivos!$A$2:$A$200,$A162,aditivos!$D$2:$D$200,"*novo*")&gt;1)),"",IF(posicao_contratual!$Y162=4,IF(IFERROR(IF(ISNUMBER(INDEX(aditivos!$O$2:$O$200,MATCH($A162,aditivos!$A$2:$A$200,0))),MIN(INDEX(aditivos!$O$2:$O$200,MATCH($A162,aditivos!$A$2:$A$200,0)),posicao_contratual!$Y162),posicao_contratual!$Y162),posicao_contratual!$Y162)=4,itens_Remanesc!C162,IFERROR(ROUND(itens_Remanesc!C162*INDEX($L$2:$L$6,MIN(4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$6)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$6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OR(NOT(ISNUMBER(itens_Remanesc!C163)),AND(posicao_contratual!$Y163&gt;0,COUNTIFS(aditivos!$A$2:$A$200,$A163,aditivos!$D$2:$D$200,"*novo*")&gt;1)),"",IF(posicao_contratual!$Y163=1,IF(IFERROR(IF(ISNUMBER(INDEX(aditivos!$O$2:$O$200,MATCH($A163,aditivos!$A$2:$A$200,0))),MIN(INDEX(aditivos!$O$2:$O$200,MATCH($A163,aditivos!$A$2:$A$200,0)),posicao_contratual!$Y163),posicao_contratual!$Y163),posicao_contratual!$Y163)=1,itens_Remanesc!C163,IFERROR(ROUND(itens_Remanesc!C163*INDEX($L$2:$L$6,MIN(1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$3)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$3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E163" s="79" t="str">
        <f>IF(OR($A163="",posicao_contratual!$Y163=""),"",IF(posicao_contratual!$Y163&gt;2,"",IF(OR(NOT(ISNUMBER(itens_Remanesc!C163)),AND(posicao_contratual!$Y163&gt;0,COUNTIFS(aditivos!$A$2:$A$200,$A163,aditivos!$D$2:$D$200,"*novo*")&gt;1)),"",IF(posicao_contratual!$Y163=2,IF(IFERROR(IF(ISNUMBER(INDEX(aditivos!$O$2:$O$200,MATCH($A163,aditivos!$A$2:$A$200,0))),MIN(INDEX(aditivos!$O$2:$O$200,MATCH($A163,aditivos!$A$2:$A$200,0)),posicao_contratual!$Y163),posicao_contratual!$Y163),posicao_contratual!$Y163)=2,itens_Remanesc!C163,IFERROR(ROUND(itens_Remanesc!C163*INDEX($L$2:$L$6,MIN(2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$4)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$4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F163" s="79" t="str">
        <f>IF(OR($A163="",posicao_contratual!$Y163=""),"",IF(posicao_contratual!$Y163&gt;3,"",IF(OR(NOT(ISNUMBER(itens_Remanesc!C163)),AND(posicao_contratual!$Y163&gt;0,COUNTIFS(aditivos!$A$2:$A$200,$A163,aditivos!$D$2:$D$200,"*novo*")&gt;1)),"",IF(posicao_contratual!$Y163=3,IF(IFERROR(IF(ISNUMBER(INDEX(aditivos!$O$2:$O$200,MATCH($A163,aditivos!$A$2:$A$200,0))),MIN(INDEX(aditivos!$O$2:$O$200,MATCH($A163,aditivos!$A$2:$A$200,0)),posicao_contratual!$Y163),posicao_contratual!$Y163),posicao_contratual!$Y163)=3,itens_Remanesc!C163,IFERROR(ROUND(itens_Remanesc!C163*INDEX($L$2:$L$6,MIN(3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$5)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$5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G163" s="79" t="str">
        <f>IF(OR($A163="",posicao_contratual!$Y163=""),"",IF(posicao_contratual!$Y163&gt;4,"",IF(OR(NOT(ISNUMBER(itens_Remanesc!C163)),AND(posicao_contratual!$Y163&gt;0,COUNTIFS(aditivos!$A$2:$A$200,$A163,aditivos!$D$2:$D$200,"*novo*")&gt;1)),"",IF(posicao_contratual!$Y163=4,IF(IFERROR(IF(ISNUMBER(INDEX(aditivos!$O$2:$O$200,MATCH($A163,aditivos!$A$2:$A$200,0))),MIN(INDEX(aditivos!$O$2:$O$200,MATCH($A163,aditivos!$A$2:$A$200,0)),posicao_contratual!$Y163),posicao_contratual!$Y163),posicao_contratual!$Y163)=4,itens_Remanesc!C163,IFERROR(ROUND(itens_Remanesc!C163*INDEX($L$2:$L$6,MIN(4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$6)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$6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OR(NOT(ISNUMBER(itens_Remanesc!C164)),AND(posicao_contratual!$Y164&gt;0,COUNTIFS(aditivos!$A$2:$A$200,$A164,aditivos!$D$2:$D$200,"*novo*")&gt;1)),"",IF(posicao_contratual!$Y164=1,IF(IFERROR(IF(ISNUMBER(INDEX(aditivos!$O$2:$O$200,MATCH($A164,aditivos!$A$2:$A$200,0))),MIN(INDEX(aditivos!$O$2:$O$200,MATCH($A164,aditivos!$A$2:$A$200,0)),posicao_contratual!$Y164),posicao_contratual!$Y164),posicao_contratual!$Y164)=1,itens_Remanesc!C164,IFERROR(ROUND(itens_Remanesc!C164*INDEX($L$2:$L$6,MIN(1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$3)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$3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E164" s="79" t="str">
        <f>IF(OR($A164="",posicao_contratual!$Y164=""),"",IF(posicao_contratual!$Y164&gt;2,"",IF(OR(NOT(ISNUMBER(itens_Remanesc!C164)),AND(posicao_contratual!$Y164&gt;0,COUNTIFS(aditivos!$A$2:$A$200,$A164,aditivos!$D$2:$D$200,"*novo*")&gt;1)),"",IF(posicao_contratual!$Y164=2,IF(IFERROR(IF(ISNUMBER(INDEX(aditivos!$O$2:$O$200,MATCH($A164,aditivos!$A$2:$A$200,0))),MIN(INDEX(aditivos!$O$2:$O$200,MATCH($A164,aditivos!$A$2:$A$200,0)),posicao_contratual!$Y164),posicao_contratual!$Y164),posicao_contratual!$Y164)=2,itens_Remanesc!C164,IFERROR(ROUND(itens_Remanesc!C164*INDEX($L$2:$L$6,MIN(2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$4)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$4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F164" s="79" t="str">
        <f>IF(OR($A164="",posicao_contratual!$Y164=""),"",IF(posicao_contratual!$Y164&gt;3,"",IF(OR(NOT(ISNUMBER(itens_Remanesc!C164)),AND(posicao_contratual!$Y164&gt;0,COUNTIFS(aditivos!$A$2:$A$200,$A164,aditivos!$D$2:$D$200,"*novo*")&gt;1)),"",IF(posicao_contratual!$Y164=3,IF(IFERROR(IF(ISNUMBER(INDEX(aditivos!$O$2:$O$200,MATCH($A164,aditivos!$A$2:$A$200,0))),MIN(INDEX(aditivos!$O$2:$O$200,MATCH($A164,aditivos!$A$2:$A$200,0)),posicao_contratual!$Y164),posicao_contratual!$Y164),posicao_contratual!$Y164)=3,itens_Remanesc!C164,IFERROR(ROUND(itens_Remanesc!C164*INDEX($L$2:$L$6,MIN(3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$5)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$5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G164" s="79" t="str">
        <f>IF(OR($A164="",posicao_contratual!$Y164=""),"",IF(posicao_contratual!$Y164&gt;4,"",IF(OR(NOT(ISNUMBER(itens_Remanesc!C164)),AND(posicao_contratual!$Y164&gt;0,COUNTIFS(aditivos!$A$2:$A$200,$A164,aditivos!$D$2:$D$200,"*novo*")&gt;1)),"",IF(posicao_contratual!$Y164=4,IF(IFERROR(IF(ISNUMBER(INDEX(aditivos!$O$2:$O$200,MATCH($A164,aditivos!$A$2:$A$200,0))),MIN(INDEX(aditivos!$O$2:$O$200,MATCH($A164,aditivos!$A$2:$A$200,0)),posicao_contratual!$Y164),posicao_contratual!$Y164),posicao_contratual!$Y164)=4,itens_Remanesc!C164,IFERROR(ROUND(itens_Remanesc!C164*INDEX($L$2:$L$6,MIN(4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$6)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$6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OR(NOT(ISNUMBER(itens_Remanesc!C165)),AND(posicao_contratual!$Y165&gt;0,COUNTIFS(aditivos!$A$2:$A$200,$A165,aditivos!$D$2:$D$200,"*novo*")&gt;1)),"",IF(posicao_contratual!$Y165=1,IF(IFERROR(IF(ISNUMBER(INDEX(aditivos!$O$2:$O$200,MATCH($A165,aditivos!$A$2:$A$200,0))),MIN(INDEX(aditivos!$O$2:$O$200,MATCH($A165,aditivos!$A$2:$A$200,0)),posicao_contratual!$Y165),posicao_contratual!$Y165),posicao_contratual!$Y165)=1,itens_Remanesc!C165,IFERROR(ROUND(itens_Remanesc!C165*INDEX($L$2:$L$6,MIN(1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$3)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$3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E165" s="79" t="str">
        <f>IF(OR($A165="",posicao_contratual!$Y165=""),"",IF(posicao_contratual!$Y165&gt;2,"",IF(OR(NOT(ISNUMBER(itens_Remanesc!C165)),AND(posicao_contratual!$Y165&gt;0,COUNTIFS(aditivos!$A$2:$A$200,$A165,aditivos!$D$2:$D$200,"*novo*")&gt;1)),"",IF(posicao_contratual!$Y165=2,IF(IFERROR(IF(ISNUMBER(INDEX(aditivos!$O$2:$O$200,MATCH($A165,aditivos!$A$2:$A$200,0))),MIN(INDEX(aditivos!$O$2:$O$200,MATCH($A165,aditivos!$A$2:$A$200,0)),posicao_contratual!$Y165),posicao_contratual!$Y165),posicao_contratual!$Y165)=2,itens_Remanesc!C165,IFERROR(ROUND(itens_Remanesc!C165*INDEX($L$2:$L$6,MIN(2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$4)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$4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F165" s="79" t="str">
        <f>IF(OR($A165="",posicao_contratual!$Y165=""),"",IF(posicao_contratual!$Y165&gt;3,"",IF(OR(NOT(ISNUMBER(itens_Remanesc!C165)),AND(posicao_contratual!$Y165&gt;0,COUNTIFS(aditivos!$A$2:$A$200,$A165,aditivos!$D$2:$D$200,"*novo*")&gt;1)),"",IF(posicao_contratual!$Y165=3,IF(IFERROR(IF(ISNUMBER(INDEX(aditivos!$O$2:$O$200,MATCH($A165,aditivos!$A$2:$A$200,0))),MIN(INDEX(aditivos!$O$2:$O$200,MATCH($A165,aditivos!$A$2:$A$200,0)),posicao_contratual!$Y165),posicao_contratual!$Y165),posicao_contratual!$Y165)=3,itens_Remanesc!C165,IFERROR(ROUND(itens_Remanesc!C165*INDEX($L$2:$L$6,MIN(3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$5)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$5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G165" s="79" t="str">
        <f>IF(OR($A165="",posicao_contratual!$Y165=""),"",IF(posicao_contratual!$Y165&gt;4,"",IF(OR(NOT(ISNUMBER(itens_Remanesc!C165)),AND(posicao_contratual!$Y165&gt;0,COUNTIFS(aditivos!$A$2:$A$200,$A165,aditivos!$D$2:$D$200,"*novo*")&gt;1)),"",IF(posicao_contratual!$Y165=4,IF(IFERROR(IF(ISNUMBER(INDEX(aditivos!$O$2:$O$200,MATCH($A165,aditivos!$A$2:$A$200,0))),MIN(INDEX(aditivos!$O$2:$O$200,MATCH($A165,aditivos!$A$2:$A$200,0)),posicao_contratual!$Y165),posicao_contratual!$Y165),posicao_contratual!$Y165)=4,itens_Remanesc!C165,IFERROR(ROUND(itens_Remanesc!C165*INDEX($L$2:$L$6,MIN(4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$6)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$6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OR(NOT(ISNUMBER(itens_Remanesc!C166)),AND(posicao_contratual!$Y166&gt;0,COUNTIFS(aditivos!$A$2:$A$200,$A166,aditivos!$D$2:$D$200,"*novo*")&gt;1)),"",IF(posicao_contratual!$Y166=1,IF(IFERROR(IF(ISNUMBER(INDEX(aditivos!$O$2:$O$200,MATCH($A166,aditivos!$A$2:$A$200,0))),MIN(INDEX(aditivos!$O$2:$O$200,MATCH($A166,aditivos!$A$2:$A$200,0)),posicao_contratual!$Y166),posicao_contratual!$Y166),posicao_contratual!$Y166)=1,itens_Remanesc!C166,IFERROR(ROUND(itens_Remanesc!C166*INDEX($L$2:$L$6,MIN(1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$3)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$3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E166" s="79" t="str">
        <f>IF(OR($A166="",posicao_contratual!$Y166=""),"",IF(posicao_contratual!$Y166&gt;2,"",IF(OR(NOT(ISNUMBER(itens_Remanesc!C166)),AND(posicao_contratual!$Y166&gt;0,COUNTIFS(aditivos!$A$2:$A$200,$A166,aditivos!$D$2:$D$200,"*novo*")&gt;1)),"",IF(posicao_contratual!$Y166=2,IF(IFERROR(IF(ISNUMBER(INDEX(aditivos!$O$2:$O$200,MATCH($A166,aditivos!$A$2:$A$200,0))),MIN(INDEX(aditivos!$O$2:$O$200,MATCH($A166,aditivos!$A$2:$A$200,0)),posicao_contratual!$Y166),posicao_contratual!$Y166),posicao_contratual!$Y166)=2,itens_Remanesc!C166,IFERROR(ROUND(itens_Remanesc!C166*INDEX($L$2:$L$6,MIN(2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$4)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$4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F166" s="79" t="str">
        <f>IF(OR($A166="",posicao_contratual!$Y166=""),"",IF(posicao_contratual!$Y166&gt;3,"",IF(OR(NOT(ISNUMBER(itens_Remanesc!C166)),AND(posicao_contratual!$Y166&gt;0,COUNTIFS(aditivos!$A$2:$A$200,$A166,aditivos!$D$2:$D$200,"*novo*")&gt;1)),"",IF(posicao_contratual!$Y166=3,IF(IFERROR(IF(ISNUMBER(INDEX(aditivos!$O$2:$O$200,MATCH($A166,aditivos!$A$2:$A$200,0))),MIN(INDEX(aditivos!$O$2:$O$200,MATCH($A166,aditivos!$A$2:$A$200,0)),posicao_contratual!$Y166),posicao_contratual!$Y166),posicao_contratual!$Y166)=3,itens_Remanesc!C166,IFERROR(ROUND(itens_Remanesc!C166*INDEX($L$2:$L$6,MIN(3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$5)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$5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G166" s="79" t="str">
        <f>IF(OR($A166="",posicao_contratual!$Y166=""),"",IF(posicao_contratual!$Y166&gt;4,"",IF(OR(NOT(ISNUMBER(itens_Remanesc!C166)),AND(posicao_contratual!$Y166&gt;0,COUNTIFS(aditivos!$A$2:$A$200,$A166,aditivos!$D$2:$D$200,"*novo*")&gt;1)),"",IF(posicao_contratual!$Y166=4,IF(IFERROR(IF(ISNUMBER(INDEX(aditivos!$O$2:$O$200,MATCH($A166,aditivos!$A$2:$A$200,0))),MIN(INDEX(aditivos!$O$2:$O$200,MATCH($A166,aditivos!$A$2:$A$200,0)),posicao_contratual!$Y166),posicao_contratual!$Y166),posicao_contratual!$Y166)=4,itens_Remanesc!C166,IFERROR(ROUND(itens_Remanesc!C166*INDEX($L$2:$L$6,MIN(4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$6)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$6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OR(NOT(ISNUMBER(itens_Remanesc!C167)),AND(posicao_contratual!$Y167&gt;0,COUNTIFS(aditivos!$A$2:$A$200,$A167,aditivos!$D$2:$D$200,"*novo*")&gt;1)),"",IF(posicao_contratual!$Y167=1,IF(IFERROR(IF(ISNUMBER(INDEX(aditivos!$O$2:$O$200,MATCH($A167,aditivos!$A$2:$A$200,0))),MIN(INDEX(aditivos!$O$2:$O$200,MATCH($A167,aditivos!$A$2:$A$200,0)),posicao_contratual!$Y167),posicao_contratual!$Y167),posicao_contratual!$Y167)=1,itens_Remanesc!C167,IFERROR(ROUND(itens_Remanesc!C167*INDEX($L$2:$L$6,MIN(1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$3)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$3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E167" s="79" t="str">
        <f>IF(OR($A167="",posicao_contratual!$Y167=""),"",IF(posicao_contratual!$Y167&gt;2,"",IF(OR(NOT(ISNUMBER(itens_Remanesc!C167)),AND(posicao_contratual!$Y167&gt;0,COUNTIFS(aditivos!$A$2:$A$200,$A167,aditivos!$D$2:$D$200,"*novo*")&gt;1)),"",IF(posicao_contratual!$Y167=2,IF(IFERROR(IF(ISNUMBER(INDEX(aditivos!$O$2:$O$200,MATCH($A167,aditivos!$A$2:$A$200,0))),MIN(INDEX(aditivos!$O$2:$O$200,MATCH($A167,aditivos!$A$2:$A$200,0)),posicao_contratual!$Y167),posicao_contratual!$Y167),posicao_contratual!$Y167)=2,itens_Remanesc!C167,IFERROR(ROUND(itens_Remanesc!C167*INDEX($L$2:$L$6,MIN(2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$4)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$4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F167" s="79" t="str">
        <f>IF(OR($A167="",posicao_contratual!$Y167=""),"",IF(posicao_contratual!$Y167&gt;3,"",IF(OR(NOT(ISNUMBER(itens_Remanesc!C167)),AND(posicao_contratual!$Y167&gt;0,COUNTIFS(aditivos!$A$2:$A$200,$A167,aditivos!$D$2:$D$200,"*novo*")&gt;1)),"",IF(posicao_contratual!$Y167=3,IF(IFERROR(IF(ISNUMBER(INDEX(aditivos!$O$2:$O$200,MATCH($A167,aditivos!$A$2:$A$200,0))),MIN(INDEX(aditivos!$O$2:$O$200,MATCH($A167,aditivos!$A$2:$A$200,0)),posicao_contratual!$Y167),posicao_contratual!$Y167),posicao_contratual!$Y167)=3,itens_Remanesc!C167,IFERROR(ROUND(itens_Remanesc!C167*INDEX($L$2:$L$6,MIN(3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$5)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$5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G167" s="79" t="str">
        <f>IF(OR($A167="",posicao_contratual!$Y167=""),"",IF(posicao_contratual!$Y167&gt;4,"",IF(OR(NOT(ISNUMBER(itens_Remanesc!C167)),AND(posicao_contratual!$Y167&gt;0,COUNTIFS(aditivos!$A$2:$A$200,$A167,aditivos!$D$2:$D$200,"*novo*")&gt;1)),"",IF(posicao_contratual!$Y167=4,IF(IFERROR(IF(ISNUMBER(INDEX(aditivos!$O$2:$O$200,MATCH($A167,aditivos!$A$2:$A$200,0))),MIN(INDEX(aditivos!$O$2:$O$200,MATCH($A167,aditivos!$A$2:$A$200,0)),posicao_contratual!$Y167),posicao_contratual!$Y167),posicao_contratual!$Y167)=4,itens_Remanesc!C167,IFERROR(ROUND(itens_Remanesc!C167*INDEX($L$2:$L$6,MIN(4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$6)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$6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OR(NOT(ISNUMBER(itens_Remanesc!C168)),AND(posicao_contratual!$Y168&gt;0,COUNTIFS(aditivos!$A$2:$A$200,$A168,aditivos!$D$2:$D$200,"*novo*")&gt;1)),"",IF(posicao_contratual!$Y168=1,IF(IFERROR(IF(ISNUMBER(INDEX(aditivos!$O$2:$O$200,MATCH($A168,aditivos!$A$2:$A$200,0))),MIN(INDEX(aditivos!$O$2:$O$200,MATCH($A168,aditivos!$A$2:$A$200,0)),posicao_contratual!$Y168),posicao_contratual!$Y168),posicao_contratual!$Y168)=1,itens_Remanesc!C168,IFERROR(ROUND(itens_Remanesc!C168*INDEX($L$2:$L$6,MIN(1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$3)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$3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E168" s="79" t="str">
        <f>IF(OR($A168="",posicao_contratual!$Y168=""),"",IF(posicao_contratual!$Y168&gt;2,"",IF(OR(NOT(ISNUMBER(itens_Remanesc!C168)),AND(posicao_contratual!$Y168&gt;0,COUNTIFS(aditivos!$A$2:$A$200,$A168,aditivos!$D$2:$D$200,"*novo*")&gt;1)),"",IF(posicao_contratual!$Y168=2,IF(IFERROR(IF(ISNUMBER(INDEX(aditivos!$O$2:$O$200,MATCH($A168,aditivos!$A$2:$A$200,0))),MIN(INDEX(aditivos!$O$2:$O$200,MATCH($A168,aditivos!$A$2:$A$200,0)),posicao_contratual!$Y168),posicao_contratual!$Y168),posicao_contratual!$Y168)=2,itens_Remanesc!C168,IFERROR(ROUND(itens_Remanesc!C168*INDEX($L$2:$L$6,MIN(2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$4)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$4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F168" s="79" t="str">
        <f>IF(OR($A168="",posicao_contratual!$Y168=""),"",IF(posicao_contratual!$Y168&gt;3,"",IF(OR(NOT(ISNUMBER(itens_Remanesc!C168)),AND(posicao_contratual!$Y168&gt;0,COUNTIFS(aditivos!$A$2:$A$200,$A168,aditivos!$D$2:$D$200,"*novo*")&gt;1)),"",IF(posicao_contratual!$Y168=3,IF(IFERROR(IF(ISNUMBER(INDEX(aditivos!$O$2:$O$200,MATCH($A168,aditivos!$A$2:$A$200,0))),MIN(INDEX(aditivos!$O$2:$O$200,MATCH($A168,aditivos!$A$2:$A$200,0)),posicao_contratual!$Y168),posicao_contratual!$Y168),posicao_contratual!$Y168)=3,itens_Remanesc!C168,IFERROR(ROUND(itens_Remanesc!C168*INDEX($L$2:$L$6,MIN(3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$5)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$5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G168" s="79" t="str">
        <f>IF(OR($A168="",posicao_contratual!$Y168=""),"",IF(posicao_contratual!$Y168&gt;4,"",IF(OR(NOT(ISNUMBER(itens_Remanesc!C168)),AND(posicao_contratual!$Y168&gt;0,COUNTIFS(aditivos!$A$2:$A$200,$A168,aditivos!$D$2:$D$200,"*novo*")&gt;1)),"",IF(posicao_contratual!$Y168=4,IF(IFERROR(IF(ISNUMBER(INDEX(aditivos!$O$2:$O$200,MATCH($A168,aditivos!$A$2:$A$200,0))),MIN(INDEX(aditivos!$O$2:$O$200,MATCH($A168,aditivos!$A$2:$A$200,0)),posicao_contratual!$Y168),posicao_contratual!$Y168),posicao_contratual!$Y168)=4,itens_Remanesc!C168,IFERROR(ROUND(itens_Remanesc!C168*INDEX($L$2:$L$6,MIN(4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$6)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$6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OR(NOT(ISNUMBER(itens_Remanesc!C169)),AND(posicao_contratual!$Y169&gt;0,COUNTIFS(aditivos!$A$2:$A$200,$A169,aditivos!$D$2:$D$200,"*novo*")&gt;1)),"",IF(posicao_contratual!$Y169=1,IF(IFERROR(IF(ISNUMBER(INDEX(aditivos!$O$2:$O$200,MATCH($A169,aditivos!$A$2:$A$200,0))),MIN(INDEX(aditivos!$O$2:$O$200,MATCH($A169,aditivos!$A$2:$A$200,0)),posicao_contratual!$Y169),posicao_contratual!$Y169),posicao_contratual!$Y169)=1,itens_Remanesc!C169,IFERROR(ROUND(itens_Remanesc!C169*INDEX($L$2:$L$6,MIN(1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$3)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$3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E169" s="79" t="str">
        <f>IF(OR($A169="",posicao_contratual!$Y169=""),"",IF(posicao_contratual!$Y169&gt;2,"",IF(OR(NOT(ISNUMBER(itens_Remanesc!C169)),AND(posicao_contratual!$Y169&gt;0,COUNTIFS(aditivos!$A$2:$A$200,$A169,aditivos!$D$2:$D$200,"*novo*")&gt;1)),"",IF(posicao_contratual!$Y169=2,IF(IFERROR(IF(ISNUMBER(INDEX(aditivos!$O$2:$O$200,MATCH($A169,aditivos!$A$2:$A$200,0))),MIN(INDEX(aditivos!$O$2:$O$200,MATCH($A169,aditivos!$A$2:$A$200,0)),posicao_contratual!$Y169),posicao_contratual!$Y169),posicao_contratual!$Y169)=2,itens_Remanesc!C169,IFERROR(ROUND(itens_Remanesc!C169*INDEX($L$2:$L$6,MIN(2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$4)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$4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F169" s="79" t="str">
        <f>IF(OR($A169="",posicao_contratual!$Y169=""),"",IF(posicao_contratual!$Y169&gt;3,"",IF(OR(NOT(ISNUMBER(itens_Remanesc!C169)),AND(posicao_contratual!$Y169&gt;0,COUNTIFS(aditivos!$A$2:$A$200,$A169,aditivos!$D$2:$D$200,"*novo*")&gt;1)),"",IF(posicao_contratual!$Y169=3,IF(IFERROR(IF(ISNUMBER(INDEX(aditivos!$O$2:$O$200,MATCH($A169,aditivos!$A$2:$A$200,0))),MIN(INDEX(aditivos!$O$2:$O$200,MATCH($A169,aditivos!$A$2:$A$200,0)),posicao_contratual!$Y169),posicao_contratual!$Y169),posicao_contratual!$Y169)=3,itens_Remanesc!C169,IFERROR(ROUND(itens_Remanesc!C169*INDEX($L$2:$L$6,MIN(3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$5)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$5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G169" s="79" t="str">
        <f>IF(OR($A169="",posicao_contratual!$Y169=""),"",IF(posicao_contratual!$Y169&gt;4,"",IF(OR(NOT(ISNUMBER(itens_Remanesc!C169)),AND(posicao_contratual!$Y169&gt;0,COUNTIFS(aditivos!$A$2:$A$200,$A169,aditivos!$D$2:$D$200,"*novo*")&gt;1)),"",IF(posicao_contratual!$Y169=4,IF(IFERROR(IF(ISNUMBER(INDEX(aditivos!$O$2:$O$200,MATCH($A169,aditivos!$A$2:$A$200,0))),MIN(INDEX(aditivos!$O$2:$O$200,MATCH($A169,aditivos!$A$2:$A$200,0)),posicao_contratual!$Y169),posicao_contratual!$Y169),posicao_contratual!$Y169)=4,itens_Remanesc!C169,IFERROR(ROUND(itens_Remanesc!C169*INDEX($L$2:$L$6,MIN(4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$6)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$6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OR(NOT(ISNUMBER(itens_Remanesc!C170)),AND(posicao_contratual!$Y170&gt;0,COUNTIFS(aditivos!$A$2:$A$200,$A170,aditivos!$D$2:$D$200,"*novo*")&gt;1)),"",IF(posicao_contratual!$Y170=1,IF(IFERROR(IF(ISNUMBER(INDEX(aditivos!$O$2:$O$200,MATCH($A170,aditivos!$A$2:$A$200,0))),MIN(INDEX(aditivos!$O$2:$O$200,MATCH($A170,aditivos!$A$2:$A$200,0)),posicao_contratual!$Y170),posicao_contratual!$Y170),posicao_contratual!$Y170)=1,itens_Remanesc!C170,IFERROR(ROUND(itens_Remanesc!C170*INDEX($L$2:$L$6,MIN(1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$3)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$3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E170" s="79" t="str">
        <f>IF(OR($A170="",posicao_contratual!$Y170=""),"",IF(posicao_contratual!$Y170&gt;2,"",IF(OR(NOT(ISNUMBER(itens_Remanesc!C170)),AND(posicao_contratual!$Y170&gt;0,COUNTIFS(aditivos!$A$2:$A$200,$A170,aditivos!$D$2:$D$200,"*novo*")&gt;1)),"",IF(posicao_contratual!$Y170=2,IF(IFERROR(IF(ISNUMBER(INDEX(aditivos!$O$2:$O$200,MATCH($A170,aditivos!$A$2:$A$200,0))),MIN(INDEX(aditivos!$O$2:$O$200,MATCH($A170,aditivos!$A$2:$A$200,0)),posicao_contratual!$Y170),posicao_contratual!$Y170),posicao_contratual!$Y170)=2,itens_Remanesc!C170,IFERROR(ROUND(itens_Remanesc!C170*INDEX($L$2:$L$6,MIN(2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$4)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$4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F170" s="79" t="str">
        <f>IF(OR($A170="",posicao_contratual!$Y170=""),"",IF(posicao_contratual!$Y170&gt;3,"",IF(OR(NOT(ISNUMBER(itens_Remanesc!C170)),AND(posicao_contratual!$Y170&gt;0,COUNTIFS(aditivos!$A$2:$A$200,$A170,aditivos!$D$2:$D$200,"*novo*")&gt;1)),"",IF(posicao_contratual!$Y170=3,IF(IFERROR(IF(ISNUMBER(INDEX(aditivos!$O$2:$O$200,MATCH($A170,aditivos!$A$2:$A$200,0))),MIN(INDEX(aditivos!$O$2:$O$200,MATCH($A170,aditivos!$A$2:$A$200,0)),posicao_contratual!$Y170),posicao_contratual!$Y170),posicao_contratual!$Y170)=3,itens_Remanesc!C170,IFERROR(ROUND(itens_Remanesc!C170*INDEX($L$2:$L$6,MIN(3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$5)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$5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G170" s="79" t="str">
        <f>IF(OR($A170="",posicao_contratual!$Y170=""),"",IF(posicao_contratual!$Y170&gt;4,"",IF(OR(NOT(ISNUMBER(itens_Remanesc!C170)),AND(posicao_contratual!$Y170&gt;0,COUNTIFS(aditivos!$A$2:$A$200,$A170,aditivos!$D$2:$D$200,"*novo*")&gt;1)),"",IF(posicao_contratual!$Y170=4,IF(IFERROR(IF(ISNUMBER(INDEX(aditivos!$O$2:$O$200,MATCH($A170,aditivos!$A$2:$A$200,0))),MIN(INDEX(aditivos!$O$2:$O$200,MATCH($A170,aditivos!$A$2:$A$200,0)),posicao_contratual!$Y170),posicao_contratual!$Y170),posicao_contratual!$Y170)=4,itens_Remanesc!C170,IFERROR(ROUND(itens_Remanesc!C170*INDEX($L$2:$L$6,MIN(4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$6)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$6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OR(NOT(ISNUMBER(itens_Remanesc!C171)),AND(posicao_contratual!$Y171&gt;0,COUNTIFS(aditivos!$A$2:$A$200,$A171,aditivos!$D$2:$D$200,"*novo*")&gt;1)),"",IF(posicao_contratual!$Y171=1,IF(IFERROR(IF(ISNUMBER(INDEX(aditivos!$O$2:$O$200,MATCH($A171,aditivos!$A$2:$A$200,0))),MIN(INDEX(aditivos!$O$2:$O$200,MATCH($A171,aditivos!$A$2:$A$200,0)),posicao_contratual!$Y171),posicao_contratual!$Y171),posicao_contratual!$Y171)=1,itens_Remanesc!C171,IFERROR(ROUND(itens_Remanesc!C171*INDEX($L$2:$L$6,MIN(1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$3)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$3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E171" s="79" t="str">
        <f>IF(OR($A171="",posicao_contratual!$Y171=""),"",IF(posicao_contratual!$Y171&gt;2,"",IF(OR(NOT(ISNUMBER(itens_Remanesc!C171)),AND(posicao_contratual!$Y171&gt;0,COUNTIFS(aditivos!$A$2:$A$200,$A171,aditivos!$D$2:$D$200,"*novo*")&gt;1)),"",IF(posicao_contratual!$Y171=2,IF(IFERROR(IF(ISNUMBER(INDEX(aditivos!$O$2:$O$200,MATCH($A171,aditivos!$A$2:$A$200,0))),MIN(INDEX(aditivos!$O$2:$O$200,MATCH($A171,aditivos!$A$2:$A$200,0)),posicao_contratual!$Y171),posicao_contratual!$Y171),posicao_contratual!$Y171)=2,itens_Remanesc!C171,IFERROR(ROUND(itens_Remanesc!C171*INDEX($L$2:$L$6,MIN(2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$4)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$4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F171" s="79" t="str">
        <f>IF(OR($A171="",posicao_contratual!$Y171=""),"",IF(posicao_contratual!$Y171&gt;3,"",IF(OR(NOT(ISNUMBER(itens_Remanesc!C171)),AND(posicao_contratual!$Y171&gt;0,COUNTIFS(aditivos!$A$2:$A$200,$A171,aditivos!$D$2:$D$200,"*novo*")&gt;1)),"",IF(posicao_contratual!$Y171=3,IF(IFERROR(IF(ISNUMBER(INDEX(aditivos!$O$2:$O$200,MATCH($A171,aditivos!$A$2:$A$200,0))),MIN(INDEX(aditivos!$O$2:$O$200,MATCH($A171,aditivos!$A$2:$A$200,0)),posicao_contratual!$Y171),posicao_contratual!$Y171),posicao_contratual!$Y171)=3,itens_Remanesc!C171,IFERROR(ROUND(itens_Remanesc!C171*INDEX($L$2:$L$6,MIN(3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$5)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$5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G171" s="79" t="str">
        <f>IF(OR($A171="",posicao_contratual!$Y171=""),"",IF(posicao_contratual!$Y171&gt;4,"",IF(OR(NOT(ISNUMBER(itens_Remanesc!C171)),AND(posicao_contratual!$Y171&gt;0,COUNTIFS(aditivos!$A$2:$A$200,$A171,aditivos!$D$2:$D$200,"*novo*")&gt;1)),"",IF(posicao_contratual!$Y171=4,IF(IFERROR(IF(ISNUMBER(INDEX(aditivos!$O$2:$O$200,MATCH($A171,aditivos!$A$2:$A$200,0))),MIN(INDEX(aditivos!$O$2:$O$200,MATCH($A171,aditivos!$A$2:$A$200,0)),posicao_contratual!$Y171),posicao_contratual!$Y171),posicao_contratual!$Y171)=4,itens_Remanesc!C171,IFERROR(ROUND(itens_Remanesc!C171*INDEX($L$2:$L$6,MIN(4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$6)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$6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OR(NOT(ISNUMBER(itens_Remanesc!C172)),AND(posicao_contratual!$Y172&gt;0,COUNTIFS(aditivos!$A$2:$A$200,$A172,aditivos!$D$2:$D$200,"*novo*")&gt;1)),"",IF(posicao_contratual!$Y172=1,IF(IFERROR(IF(ISNUMBER(INDEX(aditivos!$O$2:$O$200,MATCH($A172,aditivos!$A$2:$A$200,0))),MIN(INDEX(aditivos!$O$2:$O$200,MATCH($A172,aditivos!$A$2:$A$200,0)),posicao_contratual!$Y172),posicao_contratual!$Y172),posicao_contratual!$Y172)=1,itens_Remanesc!C172,IFERROR(ROUND(itens_Remanesc!C172*INDEX($L$2:$L$6,MIN(1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$3)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$3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E172" s="79" t="str">
        <f>IF(OR($A172="",posicao_contratual!$Y172=""),"",IF(posicao_contratual!$Y172&gt;2,"",IF(OR(NOT(ISNUMBER(itens_Remanesc!C172)),AND(posicao_contratual!$Y172&gt;0,COUNTIFS(aditivos!$A$2:$A$200,$A172,aditivos!$D$2:$D$200,"*novo*")&gt;1)),"",IF(posicao_contratual!$Y172=2,IF(IFERROR(IF(ISNUMBER(INDEX(aditivos!$O$2:$O$200,MATCH($A172,aditivos!$A$2:$A$200,0))),MIN(INDEX(aditivos!$O$2:$O$200,MATCH($A172,aditivos!$A$2:$A$200,0)),posicao_contratual!$Y172),posicao_contratual!$Y172),posicao_contratual!$Y172)=2,itens_Remanesc!C172,IFERROR(ROUND(itens_Remanesc!C172*INDEX($L$2:$L$6,MIN(2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$4)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$4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F172" s="79" t="str">
        <f>IF(OR($A172="",posicao_contratual!$Y172=""),"",IF(posicao_contratual!$Y172&gt;3,"",IF(OR(NOT(ISNUMBER(itens_Remanesc!C172)),AND(posicao_contratual!$Y172&gt;0,COUNTIFS(aditivos!$A$2:$A$200,$A172,aditivos!$D$2:$D$200,"*novo*")&gt;1)),"",IF(posicao_contratual!$Y172=3,IF(IFERROR(IF(ISNUMBER(INDEX(aditivos!$O$2:$O$200,MATCH($A172,aditivos!$A$2:$A$200,0))),MIN(INDEX(aditivos!$O$2:$O$200,MATCH($A172,aditivos!$A$2:$A$200,0)),posicao_contratual!$Y172),posicao_contratual!$Y172),posicao_contratual!$Y172)=3,itens_Remanesc!C172,IFERROR(ROUND(itens_Remanesc!C172*INDEX($L$2:$L$6,MIN(3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$5)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$5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G172" s="79" t="str">
        <f>IF(OR($A172="",posicao_contratual!$Y172=""),"",IF(posicao_contratual!$Y172&gt;4,"",IF(OR(NOT(ISNUMBER(itens_Remanesc!C172)),AND(posicao_contratual!$Y172&gt;0,COUNTIFS(aditivos!$A$2:$A$200,$A172,aditivos!$D$2:$D$200,"*novo*")&gt;1)),"",IF(posicao_contratual!$Y172=4,IF(IFERROR(IF(ISNUMBER(INDEX(aditivos!$O$2:$O$200,MATCH($A172,aditivos!$A$2:$A$200,0))),MIN(INDEX(aditivos!$O$2:$O$200,MATCH($A172,aditivos!$A$2:$A$200,0)),posicao_contratual!$Y172),posicao_contratual!$Y172),posicao_contratual!$Y172)=4,itens_Remanesc!C172,IFERROR(ROUND(itens_Remanesc!C172*INDEX($L$2:$L$6,MIN(4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$6)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$6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OR(NOT(ISNUMBER(itens_Remanesc!C173)),AND(posicao_contratual!$Y173&gt;0,COUNTIFS(aditivos!$A$2:$A$200,$A173,aditivos!$D$2:$D$200,"*novo*")&gt;1)),"",IF(posicao_contratual!$Y173=1,IF(IFERROR(IF(ISNUMBER(INDEX(aditivos!$O$2:$O$200,MATCH($A173,aditivos!$A$2:$A$200,0))),MIN(INDEX(aditivos!$O$2:$O$200,MATCH($A173,aditivos!$A$2:$A$200,0)),posicao_contratual!$Y173),posicao_contratual!$Y173),posicao_contratual!$Y173)=1,itens_Remanesc!C173,IFERROR(ROUND(itens_Remanesc!C173*INDEX($L$2:$L$6,MIN(1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$3)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$3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E173" s="79" t="str">
        <f>IF(OR($A173="",posicao_contratual!$Y173=""),"",IF(posicao_contratual!$Y173&gt;2,"",IF(OR(NOT(ISNUMBER(itens_Remanesc!C173)),AND(posicao_contratual!$Y173&gt;0,COUNTIFS(aditivos!$A$2:$A$200,$A173,aditivos!$D$2:$D$200,"*novo*")&gt;1)),"",IF(posicao_contratual!$Y173=2,IF(IFERROR(IF(ISNUMBER(INDEX(aditivos!$O$2:$O$200,MATCH($A173,aditivos!$A$2:$A$200,0))),MIN(INDEX(aditivos!$O$2:$O$200,MATCH($A173,aditivos!$A$2:$A$200,0)),posicao_contratual!$Y173),posicao_contratual!$Y173),posicao_contratual!$Y173)=2,itens_Remanesc!C173,IFERROR(ROUND(itens_Remanesc!C173*INDEX($L$2:$L$6,MIN(2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$4)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$4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F173" s="79" t="str">
        <f>IF(OR($A173="",posicao_contratual!$Y173=""),"",IF(posicao_contratual!$Y173&gt;3,"",IF(OR(NOT(ISNUMBER(itens_Remanesc!C173)),AND(posicao_contratual!$Y173&gt;0,COUNTIFS(aditivos!$A$2:$A$200,$A173,aditivos!$D$2:$D$200,"*novo*")&gt;1)),"",IF(posicao_contratual!$Y173=3,IF(IFERROR(IF(ISNUMBER(INDEX(aditivos!$O$2:$O$200,MATCH($A173,aditivos!$A$2:$A$200,0))),MIN(INDEX(aditivos!$O$2:$O$200,MATCH($A173,aditivos!$A$2:$A$200,0)),posicao_contratual!$Y173),posicao_contratual!$Y173),posicao_contratual!$Y173)=3,itens_Remanesc!C173,IFERROR(ROUND(itens_Remanesc!C173*INDEX($L$2:$L$6,MIN(3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$5)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$5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G173" s="79" t="str">
        <f>IF(OR($A173="",posicao_contratual!$Y173=""),"",IF(posicao_contratual!$Y173&gt;4,"",IF(OR(NOT(ISNUMBER(itens_Remanesc!C173)),AND(posicao_contratual!$Y173&gt;0,COUNTIFS(aditivos!$A$2:$A$200,$A173,aditivos!$D$2:$D$200,"*novo*")&gt;1)),"",IF(posicao_contratual!$Y173=4,IF(IFERROR(IF(ISNUMBER(INDEX(aditivos!$O$2:$O$200,MATCH($A173,aditivos!$A$2:$A$200,0))),MIN(INDEX(aditivos!$O$2:$O$200,MATCH($A173,aditivos!$A$2:$A$200,0)),posicao_contratual!$Y173),posicao_contratual!$Y173),posicao_contratual!$Y173)=4,itens_Remanesc!C173,IFERROR(ROUND(itens_Remanesc!C173*INDEX($L$2:$L$6,MIN(4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$6)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$6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OR(NOT(ISNUMBER(itens_Remanesc!C174)),AND(posicao_contratual!$Y174&gt;0,COUNTIFS(aditivos!$A$2:$A$200,$A174,aditivos!$D$2:$D$200,"*novo*")&gt;1)),"",IF(posicao_contratual!$Y174=1,IF(IFERROR(IF(ISNUMBER(INDEX(aditivos!$O$2:$O$200,MATCH($A174,aditivos!$A$2:$A$200,0))),MIN(INDEX(aditivos!$O$2:$O$200,MATCH($A174,aditivos!$A$2:$A$200,0)),posicao_contratual!$Y174),posicao_contratual!$Y174),posicao_contratual!$Y174)=1,itens_Remanesc!C174,IFERROR(ROUND(itens_Remanesc!C174*INDEX($L$2:$L$6,MIN(1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$3)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$3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E174" s="79" t="str">
        <f>IF(OR($A174="",posicao_contratual!$Y174=""),"",IF(posicao_contratual!$Y174&gt;2,"",IF(OR(NOT(ISNUMBER(itens_Remanesc!C174)),AND(posicao_contratual!$Y174&gt;0,COUNTIFS(aditivos!$A$2:$A$200,$A174,aditivos!$D$2:$D$200,"*novo*")&gt;1)),"",IF(posicao_contratual!$Y174=2,IF(IFERROR(IF(ISNUMBER(INDEX(aditivos!$O$2:$O$200,MATCH($A174,aditivos!$A$2:$A$200,0))),MIN(INDEX(aditivos!$O$2:$O$200,MATCH($A174,aditivos!$A$2:$A$200,0)),posicao_contratual!$Y174),posicao_contratual!$Y174),posicao_contratual!$Y174)=2,itens_Remanesc!C174,IFERROR(ROUND(itens_Remanesc!C174*INDEX($L$2:$L$6,MIN(2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$4)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$4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F174" s="79" t="str">
        <f>IF(OR($A174="",posicao_contratual!$Y174=""),"",IF(posicao_contratual!$Y174&gt;3,"",IF(OR(NOT(ISNUMBER(itens_Remanesc!C174)),AND(posicao_contratual!$Y174&gt;0,COUNTIFS(aditivos!$A$2:$A$200,$A174,aditivos!$D$2:$D$200,"*novo*")&gt;1)),"",IF(posicao_contratual!$Y174=3,IF(IFERROR(IF(ISNUMBER(INDEX(aditivos!$O$2:$O$200,MATCH($A174,aditivos!$A$2:$A$200,0))),MIN(INDEX(aditivos!$O$2:$O$200,MATCH($A174,aditivos!$A$2:$A$200,0)),posicao_contratual!$Y174),posicao_contratual!$Y174),posicao_contratual!$Y174)=3,itens_Remanesc!C174,IFERROR(ROUND(itens_Remanesc!C174*INDEX($L$2:$L$6,MIN(3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$5)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$5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G174" s="79" t="str">
        <f>IF(OR($A174="",posicao_contratual!$Y174=""),"",IF(posicao_contratual!$Y174&gt;4,"",IF(OR(NOT(ISNUMBER(itens_Remanesc!C174)),AND(posicao_contratual!$Y174&gt;0,COUNTIFS(aditivos!$A$2:$A$200,$A174,aditivos!$D$2:$D$200,"*novo*")&gt;1)),"",IF(posicao_contratual!$Y174=4,IF(IFERROR(IF(ISNUMBER(INDEX(aditivos!$O$2:$O$200,MATCH($A174,aditivos!$A$2:$A$200,0))),MIN(INDEX(aditivos!$O$2:$O$200,MATCH($A174,aditivos!$A$2:$A$200,0)),posicao_contratual!$Y174),posicao_contratual!$Y174),posicao_contratual!$Y174)=4,itens_Remanesc!C174,IFERROR(ROUND(itens_Remanesc!C174*INDEX($L$2:$L$6,MIN(4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$6)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$6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OR(NOT(ISNUMBER(itens_Remanesc!C175)),AND(posicao_contratual!$Y175&gt;0,COUNTIFS(aditivos!$A$2:$A$200,$A175,aditivos!$D$2:$D$200,"*novo*")&gt;1)),"",IF(posicao_contratual!$Y175=1,IF(IFERROR(IF(ISNUMBER(INDEX(aditivos!$O$2:$O$200,MATCH($A175,aditivos!$A$2:$A$200,0))),MIN(INDEX(aditivos!$O$2:$O$200,MATCH($A175,aditivos!$A$2:$A$200,0)),posicao_contratual!$Y175),posicao_contratual!$Y175),posicao_contratual!$Y175)=1,itens_Remanesc!C175,IFERROR(ROUND(itens_Remanesc!C175*INDEX($L$2:$L$6,MIN(1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$3)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$3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E175" s="79" t="str">
        <f>IF(OR($A175="",posicao_contratual!$Y175=""),"",IF(posicao_contratual!$Y175&gt;2,"",IF(OR(NOT(ISNUMBER(itens_Remanesc!C175)),AND(posicao_contratual!$Y175&gt;0,COUNTIFS(aditivos!$A$2:$A$200,$A175,aditivos!$D$2:$D$200,"*novo*")&gt;1)),"",IF(posicao_contratual!$Y175=2,IF(IFERROR(IF(ISNUMBER(INDEX(aditivos!$O$2:$O$200,MATCH($A175,aditivos!$A$2:$A$200,0))),MIN(INDEX(aditivos!$O$2:$O$200,MATCH($A175,aditivos!$A$2:$A$200,0)),posicao_contratual!$Y175),posicao_contratual!$Y175),posicao_contratual!$Y175)=2,itens_Remanesc!C175,IFERROR(ROUND(itens_Remanesc!C175*INDEX($L$2:$L$6,MIN(2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$4)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$4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F175" s="79" t="str">
        <f>IF(OR($A175="",posicao_contratual!$Y175=""),"",IF(posicao_contratual!$Y175&gt;3,"",IF(OR(NOT(ISNUMBER(itens_Remanesc!C175)),AND(posicao_contratual!$Y175&gt;0,COUNTIFS(aditivos!$A$2:$A$200,$A175,aditivos!$D$2:$D$200,"*novo*")&gt;1)),"",IF(posicao_contratual!$Y175=3,IF(IFERROR(IF(ISNUMBER(INDEX(aditivos!$O$2:$O$200,MATCH($A175,aditivos!$A$2:$A$200,0))),MIN(INDEX(aditivos!$O$2:$O$200,MATCH($A175,aditivos!$A$2:$A$200,0)),posicao_contratual!$Y175),posicao_contratual!$Y175),posicao_contratual!$Y175)=3,itens_Remanesc!C175,IFERROR(ROUND(itens_Remanesc!C175*INDEX($L$2:$L$6,MIN(3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$5)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$5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G175" s="79" t="str">
        <f>IF(OR($A175="",posicao_contratual!$Y175=""),"",IF(posicao_contratual!$Y175&gt;4,"",IF(OR(NOT(ISNUMBER(itens_Remanesc!C175)),AND(posicao_contratual!$Y175&gt;0,COUNTIFS(aditivos!$A$2:$A$200,$A175,aditivos!$D$2:$D$200,"*novo*")&gt;1)),"",IF(posicao_contratual!$Y175=4,IF(IFERROR(IF(ISNUMBER(INDEX(aditivos!$O$2:$O$200,MATCH($A175,aditivos!$A$2:$A$200,0))),MIN(INDEX(aditivos!$O$2:$O$200,MATCH($A175,aditivos!$A$2:$A$200,0)),posicao_contratual!$Y175),posicao_contratual!$Y175),posicao_contratual!$Y175)=4,itens_Remanesc!C175,IFERROR(ROUND(itens_Remanesc!C175*INDEX($L$2:$L$6,MIN(4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$6)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$6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OR(NOT(ISNUMBER(itens_Remanesc!C176)),AND(posicao_contratual!$Y176&gt;0,COUNTIFS(aditivos!$A$2:$A$200,$A176,aditivos!$D$2:$D$200,"*novo*")&gt;1)),"",IF(posicao_contratual!$Y176=1,IF(IFERROR(IF(ISNUMBER(INDEX(aditivos!$O$2:$O$200,MATCH($A176,aditivos!$A$2:$A$200,0))),MIN(INDEX(aditivos!$O$2:$O$200,MATCH($A176,aditivos!$A$2:$A$200,0)),posicao_contratual!$Y176),posicao_contratual!$Y176),posicao_contratual!$Y176)=1,itens_Remanesc!C176,IFERROR(ROUND(itens_Remanesc!C176*INDEX($L$2:$L$6,MIN(1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$3)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$3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E176" s="79" t="str">
        <f>IF(OR($A176="",posicao_contratual!$Y176=""),"",IF(posicao_contratual!$Y176&gt;2,"",IF(OR(NOT(ISNUMBER(itens_Remanesc!C176)),AND(posicao_contratual!$Y176&gt;0,COUNTIFS(aditivos!$A$2:$A$200,$A176,aditivos!$D$2:$D$200,"*novo*")&gt;1)),"",IF(posicao_contratual!$Y176=2,IF(IFERROR(IF(ISNUMBER(INDEX(aditivos!$O$2:$O$200,MATCH($A176,aditivos!$A$2:$A$200,0))),MIN(INDEX(aditivos!$O$2:$O$200,MATCH($A176,aditivos!$A$2:$A$200,0)),posicao_contratual!$Y176),posicao_contratual!$Y176),posicao_contratual!$Y176)=2,itens_Remanesc!C176,IFERROR(ROUND(itens_Remanesc!C176*INDEX($L$2:$L$6,MIN(2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$4)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$4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F176" s="79" t="str">
        <f>IF(OR($A176="",posicao_contratual!$Y176=""),"",IF(posicao_contratual!$Y176&gt;3,"",IF(OR(NOT(ISNUMBER(itens_Remanesc!C176)),AND(posicao_contratual!$Y176&gt;0,COUNTIFS(aditivos!$A$2:$A$200,$A176,aditivos!$D$2:$D$200,"*novo*")&gt;1)),"",IF(posicao_contratual!$Y176=3,IF(IFERROR(IF(ISNUMBER(INDEX(aditivos!$O$2:$O$200,MATCH($A176,aditivos!$A$2:$A$200,0))),MIN(INDEX(aditivos!$O$2:$O$200,MATCH($A176,aditivos!$A$2:$A$200,0)),posicao_contratual!$Y176),posicao_contratual!$Y176),posicao_contratual!$Y176)=3,itens_Remanesc!C176,IFERROR(ROUND(itens_Remanesc!C176*INDEX($L$2:$L$6,MIN(3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$5)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$5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G176" s="79" t="str">
        <f>IF(OR($A176="",posicao_contratual!$Y176=""),"",IF(posicao_contratual!$Y176&gt;4,"",IF(OR(NOT(ISNUMBER(itens_Remanesc!C176)),AND(posicao_contratual!$Y176&gt;0,COUNTIFS(aditivos!$A$2:$A$200,$A176,aditivos!$D$2:$D$200,"*novo*")&gt;1)),"",IF(posicao_contratual!$Y176=4,IF(IFERROR(IF(ISNUMBER(INDEX(aditivos!$O$2:$O$200,MATCH($A176,aditivos!$A$2:$A$200,0))),MIN(INDEX(aditivos!$O$2:$O$200,MATCH($A176,aditivos!$A$2:$A$200,0)),posicao_contratual!$Y176),posicao_contratual!$Y176),posicao_contratual!$Y176)=4,itens_Remanesc!C176,IFERROR(ROUND(itens_Remanesc!C176*INDEX($L$2:$L$6,MIN(4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$6)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$6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OR(NOT(ISNUMBER(itens_Remanesc!C177)),AND(posicao_contratual!$Y177&gt;0,COUNTIFS(aditivos!$A$2:$A$200,$A177,aditivos!$D$2:$D$200,"*novo*")&gt;1)),"",IF(posicao_contratual!$Y177=1,IF(IFERROR(IF(ISNUMBER(INDEX(aditivos!$O$2:$O$200,MATCH($A177,aditivos!$A$2:$A$200,0))),MIN(INDEX(aditivos!$O$2:$O$200,MATCH($A177,aditivos!$A$2:$A$200,0)),posicao_contratual!$Y177),posicao_contratual!$Y177),posicao_contratual!$Y177)=1,itens_Remanesc!C177,IFERROR(ROUND(itens_Remanesc!C177*INDEX($L$2:$L$6,MIN(1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$3)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$3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E177" s="79" t="str">
        <f>IF(OR($A177="",posicao_contratual!$Y177=""),"",IF(posicao_contratual!$Y177&gt;2,"",IF(OR(NOT(ISNUMBER(itens_Remanesc!C177)),AND(posicao_contratual!$Y177&gt;0,COUNTIFS(aditivos!$A$2:$A$200,$A177,aditivos!$D$2:$D$200,"*novo*")&gt;1)),"",IF(posicao_contratual!$Y177=2,IF(IFERROR(IF(ISNUMBER(INDEX(aditivos!$O$2:$O$200,MATCH($A177,aditivos!$A$2:$A$200,0))),MIN(INDEX(aditivos!$O$2:$O$200,MATCH($A177,aditivos!$A$2:$A$200,0)),posicao_contratual!$Y177),posicao_contratual!$Y177),posicao_contratual!$Y177)=2,itens_Remanesc!C177,IFERROR(ROUND(itens_Remanesc!C177*INDEX($L$2:$L$6,MIN(2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$4)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$4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F177" s="79" t="str">
        <f>IF(OR($A177="",posicao_contratual!$Y177=""),"",IF(posicao_contratual!$Y177&gt;3,"",IF(OR(NOT(ISNUMBER(itens_Remanesc!C177)),AND(posicao_contratual!$Y177&gt;0,COUNTIFS(aditivos!$A$2:$A$200,$A177,aditivos!$D$2:$D$200,"*novo*")&gt;1)),"",IF(posicao_contratual!$Y177=3,IF(IFERROR(IF(ISNUMBER(INDEX(aditivos!$O$2:$O$200,MATCH($A177,aditivos!$A$2:$A$200,0))),MIN(INDEX(aditivos!$O$2:$O$200,MATCH($A177,aditivos!$A$2:$A$200,0)),posicao_contratual!$Y177),posicao_contratual!$Y177),posicao_contratual!$Y177)=3,itens_Remanesc!C177,IFERROR(ROUND(itens_Remanesc!C177*INDEX($L$2:$L$6,MIN(3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$5)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$5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G177" s="79" t="str">
        <f>IF(OR($A177="",posicao_contratual!$Y177=""),"",IF(posicao_contratual!$Y177&gt;4,"",IF(OR(NOT(ISNUMBER(itens_Remanesc!C177)),AND(posicao_contratual!$Y177&gt;0,COUNTIFS(aditivos!$A$2:$A$200,$A177,aditivos!$D$2:$D$200,"*novo*")&gt;1)),"",IF(posicao_contratual!$Y177=4,IF(IFERROR(IF(ISNUMBER(INDEX(aditivos!$O$2:$O$200,MATCH($A177,aditivos!$A$2:$A$200,0))),MIN(INDEX(aditivos!$O$2:$O$200,MATCH($A177,aditivos!$A$2:$A$200,0)),posicao_contratual!$Y177),posicao_contratual!$Y177),posicao_contratual!$Y177)=4,itens_Remanesc!C177,IFERROR(ROUND(itens_Remanesc!C177*INDEX($L$2:$L$6,MIN(4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$6)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$6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OR(NOT(ISNUMBER(itens_Remanesc!C178)),AND(posicao_contratual!$Y178&gt;0,COUNTIFS(aditivos!$A$2:$A$200,$A178,aditivos!$D$2:$D$200,"*novo*")&gt;1)),"",IF(posicao_contratual!$Y178=1,IF(IFERROR(IF(ISNUMBER(INDEX(aditivos!$O$2:$O$200,MATCH($A178,aditivos!$A$2:$A$200,0))),MIN(INDEX(aditivos!$O$2:$O$200,MATCH($A178,aditivos!$A$2:$A$200,0)),posicao_contratual!$Y178),posicao_contratual!$Y178),posicao_contratual!$Y178)=1,itens_Remanesc!C178,IFERROR(ROUND(itens_Remanesc!C178*INDEX($L$2:$L$6,MIN(1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$3)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$3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E178" s="79" t="str">
        <f>IF(OR($A178="",posicao_contratual!$Y178=""),"",IF(posicao_contratual!$Y178&gt;2,"",IF(OR(NOT(ISNUMBER(itens_Remanesc!C178)),AND(posicao_contratual!$Y178&gt;0,COUNTIFS(aditivos!$A$2:$A$200,$A178,aditivos!$D$2:$D$200,"*novo*")&gt;1)),"",IF(posicao_contratual!$Y178=2,IF(IFERROR(IF(ISNUMBER(INDEX(aditivos!$O$2:$O$200,MATCH($A178,aditivos!$A$2:$A$200,0))),MIN(INDEX(aditivos!$O$2:$O$200,MATCH($A178,aditivos!$A$2:$A$200,0)),posicao_contratual!$Y178),posicao_contratual!$Y178),posicao_contratual!$Y178)=2,itens_Remanesc!C178,IFERROR(ROUND(itens_Remanesc!C178*INDEX($L$2:$L$6,MIN(2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$4)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$4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F178" s="79" t="str">
        <f>IF(OR($A178="",posicao_contratual!$Y178=""),"",IF(posicao_contratual!$Y178&gt;3,"",IF(OR(NOT(ISNUMBER(itens_Remanesc!C178)),AND(posicao_contratual!$Y178&gt;0,COUNTIFS(aditivos!$A$2:$A$200,$A178,aditivos!$D$2:$D$200,"*novo*")&gt;1)),"",IF(posicao_contratual!$Y178=3,IF(IFERROR(IF(ISNUMBER(INDEX(aditivos!$O$2:$O$200,MATCH($A178,aditivos!$A$2:$A$200,0))),MIN(INDEX(aditivos!$O$2:$O$200,MATCH($A178,aditivos!$A$2:$A$200,0)),posicao_contratual!$Y178),posicao_contratual!$Y178),posicao_contratual!$Y178)=3,itens_Remanesc!C178,IFERROR(ROUND(itens_Remanesc!C178*INDEX($L$2:$L$6,MIN(3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$5)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$5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G178" s="79" t="str">
        <f>IF(OR($A178="",posicao_contratual!$Y178=""),"",IF(posicao_contratual!$Y178&gt;4,"",IF(OR(NOT(ISNUMBER(itens_Remanesc!C178)),AND(posicao_contratual!$Y178&gt;0,COUNTIFS(aditivos!$A$2:$A$200,$A178,aditivos!$D$2:$D$200,"*novo*")&gt;1)),"",IF(posicao_contratual!$Y178=4,IF(IFERROR(IF(ISNUMBER(INDEX(aditivos!$O$2:$O$200,MATCH($A178,aditivos!$A$2:$A$200,0))),MIN(INDEX(aditivos!$O$2:$O$200,MATCH($A178,aditivos!$A$2:$A$200,0)),posicao_contratual!$Y178),posicao_contratual!$Y178),posicao_contratual!$Y178)=4,itens_Remanesc!C178,IFERROR(ROUND(itens_Remanesc!C178*INDEX($L$2:$L$6,MIN(4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$6)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$6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OR(NOT(ISNUMBER(itens_Remanesc!C179)),AND(posicao_contratual!$Y179&gt;0,COUNTIFS(aditivos!$A$2:$A$200,$A179,aditivos!$D$2:$D$200,"*novo*")&gt;1)),"",IF(posicao_contratual!$Y179=1,IF(IFERROR(IF(ISNUMBER(INDEX(aditivos!$O$2:$O$200,MATCH($A179,aditivos!$A$2:$A$200,0))),MIN(INDEX(aditivos!$O$2:$O$200,MATCH($A179,aditivos!$A$2:$A$200,0)),posicao_contratual!$Y179),posicao_contratual!$Y179),posicao_contratual!$Y179)=1,itens_Remanesc!C179,IFERROR(ROUND(itens_Remanesc!C179*INDEX($L$2:$L$6,MIN(1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$3)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$3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E179" s="79" t="str">
        <f>IF(OR($A179="",posicao_contratual!$Y179=""),"",IF(posicao_contratual!$Y179&gt;2,"",IF(OR(NOT(ISNUMBER(itens_Remanesc!C179)),AND(posicao_contratual!$Y179&gt;0,COUNTIFS(aditivos!$A$2:$A$200,$A179,aditivos!$D$2:$D$200,"*novo*")&gt;1)),"",IF(posicao_contratual!$Y179=2,IF(IFERROR(IF(ISNUMBER(INDEX(aditivos!$O$2:$O$200,MATCH($A179,aditivos!$A$2:$A$200,0))),MIN(INDEX(aditivos!$O$2:$O$200,MATCH($A179,aditivos!$A$2:$A$200,0)),posicao_contratual!$Y179),posicao_contratual!$Y179),posicao_contratual!$Y179)=2,itens_Remanesc!C179,IFERROR(ROUND(itens_Remanesc!C179*INDEX($L$2:$L$6,MIN(2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$4)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$4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F179" s="79" t="str">
        <f>IF(OR($A179="",posicao_contratual!$Y179=""),"",IF(posicao_contratual!$Y179&gt;3,"",IF(OR(NOT(ISNUMBER(itens_Remanesc!C179)),AND(posicao_contratual!$Y179&gt;0,COUNTIFS(aditivos!$A$2:$A$200,$A179,aditivos!$D$2:$D$200,"*novo*")&gt;1)),"",IF(posicao_contratual!$Y179=3,IF(IFERROR(IF(ISNUMBER(INDEX(aditivos!$O$2:$O$200,MATCH($A179,aditivos!$A$2:$A$200,0))),MIN(INDEX(aditivos!$O$2:$O$200,MATCH($A179,aditivos!$A$2:$A$200,0)),posicao_contratual!$Y179),posicao_contratual!$Y179),posicao_contratual!$Y179)=3,itens_Remanesc!C179,IFERROR(ROUND(itens_Remanesc!C179*INDEX($L$2:$L$6,MIN(3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$5)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$5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G179" s="79" t="str">
        <f>IF(OR($A179="",posicao_contratual!$Y179=""),"",IF(posicao_contratual!$Y179&gt;4,"",IF(OR(NOT(ISNUMBER(itens_Remanesc!C179)),AND(posicao_contratual!$Y179&gt;0,COUNTIFS(aditivos!$A$2:$A$200,$A179,aditivos!$D$2:$D$200,"*novo*")&gt;1)),"",IF(posicao_contratual!$Y179=4,IF(IFERROR(IF(ISNUMBER(INDEX(aditivos!$O$2:$O$200,MATCH($A179,aditivos!$A$2:$A$200,0))),MIN(INDEX(aditivos!$O$2:$O$200,MATCH($A179,aditivos!$A$2:$A$200,0)),posicao_contratual!$Y179),posicao_contratual!$Y179),posicao_contratual!$Y179)=4,itens_Remanesc!C179,IFERROR(ROUND(itens_Remanesc!C179*INDEX($L$2:$L$6,MIN(4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$6)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$6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OR(NOT(ISNUMBER(itens_Remanesc!C180)),AND(posicao_contratual!$Y180&gt;0,COUNTIFS(aditivos!$A$2:$A$200,$A180,aditivos!$D$2:$D$200,"*novo*")&gt;1)),"",IF(posicao_contratual!$Y180=1,IF(IFERROR(IF(ISNUMBER(INDEX(aditivos!$O$2:$O$200,MATCH($A180,aditivos!$A$2:$A$200,0))),MIN(INDEX(aditivos!$O$2:$O$200,MATCH($A180,aditivos!$A$2:$A$200,0)),posicao_contratual!$Y180),posicao_contratual!$Y180),posicao_contratual!$Y180)=1,itens_Remanesc!C180,IFERROR(ROUND(itens_Remanesc!C180*INDEX($L$2:$L$6,MIN(1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$3)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$3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E180" s="79" t="str">
        <f>IF(OR($A180="",posicao_contratual!$Y180=""),"",IF(posicao_contratual!$Y180&gt;2,"",IF(OR(NOT(ISNUMBER(itens_Remanesc!C180)),AND(posicao_contratual!$Y180&gt;0,COUNTIFS(aditivos!$A$2:$A$200,$A180,aditivos!$D$2:$D$200,"*novo*")&gt;1)),"",IF(posicao_contratual!$Y180=2,IF(IFERROR(IF(ISNUMBER(INDEX(aditivos!$O$2:$O$200,MATCH($A180,aditivos!$A$2:$A$200,0))),MIN(INDEX(aditivos!$O$2:$O$200,MATCH($A180,aditivos!$A$2:$A$200,0)),posicao_contratual!$Y180),posicao_contratual!$Y180),posicao_contratual!$Y180)=2,itens_Remanesc!C180,IFERROR(ROUND(itens_Remanesc!C180*INDEX($L$2:$L$6,MIN(2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$4)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$4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F180" s="79" t="str">
        <f>IF(OR($A180="",posicao_contratual!$Y180=""),"",IF(posicao_contratual!$Y180&gt;3,"",IF(OR(NOT(ISNUMBER(itens_Remanesc!C180)),AND(posicao_contratual!$Y180&gt;0,COUNTIFS(aditivos!$A$2:$A$200,$A180,aditivos!$D$2:$D$200,"*novo*")&gt;1)),"",IF(posicao_contratual!$Y180=3,IF(IFERROR(IF(ISNUMBER(INDEX(aditivos!$O$2:$O$200,MATCH($A180,aditivos!$A$2:$A$200,0))),MIN(INDEX(aditivos!$O$2:$O$200,MATCH($A180,aditivos!$A$2:$A$200,0)),posicao_contratual!$Y180),posicao_contratual!$Y180),posicao_contratual!$Y180)=3,itens_Remanesc!C180,IFERROR(ROUND(itens_Remanesc!C180*INDEX($L$2:$L$6,MIN(3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$5)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$5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G180" s="79" t="str">
        <f>IF(OR($A180="",posicao_contratual!$Y180=""),"",IF(posicao_contratual!$Y180&gt;4,"",IF(OR(NOT(ISNUMBER(itens_Remanesc!C180)),AND(posicao_contratual!$Y180&gt;0,COUNTIFS(aditivos!$A$2:$A$200,$A180,aditivos!$D$2:$D$200,"*novo*")&gt;1)),"",IF(posicao_contratual!$Y180=4,IF(IFERROR(IF(ISNUMBER(INDEX(aditivos!$O$2:$O$200,MATCH($A180,aditivos!$A$2:$A$200,0))),MIN(INDEX(aditivos!$O$2:$O$200,MATCH($A180,aditivos!$A$2:$A$200,0)),posicao_contratual!$Y180),posicao_contratual!$Y180),posicao_contratual!$Y180)=4,itens_Remanesc!C180,IFERROR(ROUND(itens_Remanesc!C180*INDEX($L$2:$L$6,MIN(4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$6)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$6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OR(NOT(ISNUMBER(itens_Remanesc!C181)),AND(posicao_contratual!$Y181&gt;0,COUNTIFS(aditivos!$A$2:$A$200,$A181,aditivos!$D$2:$D$200,"*novo*")&gt;1)),"",IF(posicao_contratual!$Y181=1,IF(IFERROR(IF(ISNUMBER(INDEX(aditivos!$O$2:$O$200,MATCH($A181,aditivos!$A$2:$A$200,0))),MIN(INDEX(aditivos!$O$2:$O$200,MATCH($A181,aditivos!$A$2:$A$200,0)),posicao_contratual!$Y181),posicao_contratual!$Y181),posicao_contratual!$Y181)=1,itens_Remanesc!C181,IFERROR(ROUND(itens_Remanesc!C181*INDEX($L$2:$L$6,MIN(1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$3)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$3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E181" s="79" t="str">
        <f>IF(OR($A181="",posicao_contratual!$Y181=""),"",IF(posicao_contratual!$Y181&gt;2,"",IF(OR(NOT(ISNUMBER(itens_Remanesc!C181)),AND(posicao_contratual!$Y181&gt;0,COUNTIFS(aditivos!$A$2:$A$200,$A181,aditivos!$D$2:$D$200,"*novo*")&gt;1)),"",IF(posicao_contratual!$Y181=2,IF(IFERROR(IF(ISNUMBER(INDEX(aditivos!$O$2:$O$200,MATCH($A181,aditivos!$A$2:$A$200,0))),MIN(INDEX(aditivos!$O$2:$O$200,MATCH($A181,aditivos!$A$2:$A$200,0)),posicao_contratual!$Y181),posicao_contratual!$Y181),posicao_contratual!$Y181)=2,itens_Remanesc!C181,IFERROR(ROUND(itens_Remanesc!C181*INDEX($L$2:$L$6,MIN(2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$4)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$4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F181" s="79" t="str">
        <f>IF(OR($A181="",posicao_contratual!$Y181=""),"",IF(posicao_contratual!$Y181&gt;3,"",IF(OR(NOT(ISNUMBER(itens_Remanesc!C181)),AND(posicao_contratual!$Y181&gt;0,COUNTIFS(aditivos!$A$2:$A$200,$A181,aditivos!$D$2:$D$200,"*novo*")&gt;1)),"",IF(posicao_contratual!$Y181=3,IF(IFERROR(IF(ISNUMBER(INDEX(aditivos!$O$2:$O$200,MATCH($A181,aditivos!$A$2:$A$200,0))),MIN(INDEX(aditivos!$O$2:$O$200,MATCH($A181,aditivos!$A$2:$A$200,0)),posicao_contratual!$Y181),posicao_contratual!$Y181),posicao_contratual!$Y181)=3,itens_Remanesc!C181,IFERROR(ROUND(itens_Remanesc!C181*INDEX($L$2:$L$6,MIN(3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$5)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$5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G181" s="79" t="str">
        <f>IF(OR($A181="",posicao_contratual!$Y181=""),"",IF(posicao_contratual!$Y181&gt;4,"",IF(OR(NOT(ISNUMBER(itens_Remanesc!C181)),AND(posicao_contratual!$Y181&gt;0,COUNTIFS(aditivos!$A$2:$A$200,$A181,aditivos!$D$2:$D$200,"*novo*")&gt;1)),"",IF(posicao_contratual!$Y181=4,IF(IFERROR(IF(ISNUMBER(INDEX(aditivos!$O$2:$O$200,MATCH($A181,aditivos!$A$2:$A$200,0))),MIN(INDEX(aditivos!$O$2:$O$200,MATCH($A181,aditivos!$A$2:$A$200,0)),posicao_contratual!$Y181),posicao_contratual!$Y181),posicao_contratual!$Y181)=4,itens_Remanesc!C181,IFERROR(ROUND(itens_Remanesc!C181*INDEX($L$2:$L$6,MIN(4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$6)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$6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OR(NOT(ISNUMBER(itens_Remanesc!C182)),AND(posicao_contratual!$Y182&gt;0,COUNTIFS(aditivos!$A$2:$A$200,$A182,aditivos!$D$2:$D$200,"*novo*")&gt;1)),"",IF(posicao_contratual!$Y182=1,IF(IFERROR(IF(ISNUMBER(INDEX(aditivos!$O$2:$O$200,MATCH($A182,aditivos!$A$2:$A$200,0))),MIN(INDEX(aditivos!$O$2:$O$200,MATCH($A182,aditivos!$A$2:$A$200,0)),posicao_contratual!$Y182),posicao_contratual!$Y182),posicao_contratual!$Y182)=1,itens_Remanesc!C182,IFERROR(ROUND(itens_Remanesc!C182*INDEX($L$2:$L$6,MIN(1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$3)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$3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E182" s="79" t="str">
        <f>IF(OR($A182="",posicao_contratual!$Y182=""),"",IF(posicao_contratual!$Y182&gt;2,"",IF(OR(NOT(ISNUMBER(itens_Remanesc!C182)),AND(posicao_contratual!$Y182&gt;0,COUNTIFS(aditivos!$A$2:$A$200,$A182,aditivos!$D$2:$D$200,"*novo*")&gt;1)),"",IF(posicao_contratual!$Y182=2,IF(IFERROR(IF(ISNUMBER(INDEX(aditivos!$O$2:$O$200,MATCH($A182,aditivos!$A$2:$A$200,0))),MIN(INDEX(aditivos!$O$2:$O$200,MATCH($A182,aditivos!$A$2:$A$200,0)),posicao_contratual!$Y182),posicao_contratual!$Y182),posicao_contratual!$Y182)=2,itens_Remanesc!C182,IFERROR(ROUND(itens_Remanesc!C182*INDEX($L$2:$L$6,MIN(2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$4)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$4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F182" s="79" t="str">
        <f>IF(OR($A182="",posicao_contratual!$Y182=""),"",IF(posicao_contratual!$Y182&gt;3,"",IF(OR(NOT(ISNUMBER(itens_Remanesc!C182)),AND(posicao_contratual!$Y182&gt;0,COUNTIFS(aditivos!$A$2:$A$200,$A182,aditivos!$D$2:$D$200,"*novo*")&gt;1)),"",IF(posicao_contratual!$Y182=3,IF(IFERROR(IF(ISNUMBER(INDEX(aditivos!$O$2:$O$200,MATCH($A182,aditivos!$A$2:$A$200,0))),MIN(INDEX(aditivos!$O$2:$O$200,MATCH($A182,aditivos!$A$2:$A$200,0)),posicao_contratual!$Y182),posicao_contratual!$Y182),posicao_contratual!$Y182)=3,itens_Remanesc!C182,IFERROR(ROUND(itens_Remanesc!C182*INDEX($L$2:$L$6,MIN(3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$5)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$5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G182" s="79" t="str">
        <f>IF(OR($A182="",posicao_contratual!$Y182=""),"",IF(posicao_contratual!$Y182&gt;4,"",IF(OR(NOT(ISNUMBER(itens_Remanesc!C182)),AND(posicao_contratual!$Y182&gt;0,COUNTIFS(aditivos!$A$2:$A$200,$A182,aditivos!$D$2:$D$200,"*novo*")&gt;1)),"",IF(posicao_contratual!$Y182=4,IF(IFERROR(IF(ISNUMBER(INDEX(aditivos!$O$2:$O$200,MATCH($A182,aditivos!$A$2:$A$200,0))),MIN(INDEX(aditivos!$O$2:$O$200,MATCH($A182,aditivos!$A$2:$A$200,0)),posicao_contratual!$Y182),posicao_contratual!$Y182),posicao_contratual!$Y182)=4,itens_Remanesc!C182,IFERROR(ROUND(itens_Remanesc!C182*INDEX($L$2:$L$6,MIN(4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$6)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$6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OR(NOT(ISNUMBER(itens_Remanesc!C183)),AND(posicao_contratual!$Y183&gt;0,COUNTIFS(aditivos!$A$2:$A$200,$A183,aditivos!$D$2:$D$200,"*novo*")&gt;1)),"",IF(posicao_contratual!$Y183=1,IF(IFERROR(IF(ISNUMBER(INDEX(aditivos!$O$2:$O$200,MATCH($A183,aditivos!$A$2:$A$200,0))),MIN(INDEX(aditivos!$O$2:$O$200,MATCH($A183,aditivos!$A$2:$A$200,0)),posicao_contratual!$Y183),posicao_contratual!$Y183),posicao_contratual!$Y183)=1,itens_Remanesc!C183,IFERROR(ROUND(itens_Remanesc!C183*INDEX($L$2:$L$6,MIN(1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$3)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$3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E183" s="79" t="str">
        <f>IF(OR($A183="",posicao_contratual!$Y183=""),"",IF(posicao_contratual!$Y183&gt;2,"",IF(OR(NOT(ISNUMBER(itens_Remanesc!C183)),AND(posicao_contratual!$Y183&gt;0,COUNTIFS(aditivos!$A$2:$A$200,$A183,aditivos!$D$2:$D$200,"*novo*")&gt;1)),"",IF(posicao_contratual!$Y183=2,IF(IFERROR(IF(ISNUMBER(INDEX(aditivos!$O$2:$O$200,MATCH($A183,aditivos!$A$2:$A$200,0))),MIN(INDEX(aditivos!$O$2:$O$200,MATCH($A183,aditivos!$A$2:$A$200,0)),posicao_contratual!$Y183),posicao_contratual!$Y183),posicao_contratual!$Y183)=2,itens_Remanesc!C183,IFERROR(ROUND(itens_Remanesc!C183*INDEX($L$2:$L$6,MIN(2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$4)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$4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F183" s="79" t="str">
        <f>IF(OR($A183="",posicao_contratual!$Y183=""),"",IF(posicao_contratual!$Y183&gt;3,"",IF(OR(NOT(ISNUMBER(itens_Remanesc!C183)),AND(posicao_contratual!$Y183&gt;0,COUNTIFS(aditivos!$A$2:$A$200,$A183,aditivos!$D$2:$D$200,"*novo*")&gt;1)),"",IF(posicao_contratual!$Y183=3,IF(IFERROR(IF(ISNUMBER(INDEX(aditivos!$O$2:$O$200,MATCH($A183,aditivos!$A$2:$A$200,0))),MIN(INDEX(aditivos!$O$2:$O$200,MATCH($A183,aditivos!$A$2:$A$200,0)),posicao_contratual!$Y183),posicao_contratual!$Y183),posicao_contratual!$Y183)=3,itens_Remanesc!C183,IFERROR(ROUND(itens_Remanesc!C183*INDEX($L$2:$L$6,MIN(3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$5)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$5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G183" s="79" t="str">
        <f>IF(OR($A183="",posicao_contratual!$Y183=""),"",IF(posicao_contratual!$Y183&gt;4,"",IF(OR(NOT(ISNUMBER(itens_Remanesc!C183)),AND(posicao_contratual!$Y183&gt;0,COUNTIFS(aditivos!$A$2:$A$200,$A183,aditivos!$D$2:$D$200,"*novo*")&gt;1)),"",IF(posicao_contratual!$Y183=4,IF(IFERROR(IF(ISNUMBER(INDEX(aditivos!$O$2:$O$200,MATCH($A183,aditivos!$A$2:$A$200,0))),MIN(INDEX(aditivos!$O$2:$O$200,MATCH($A183,aditivos!$A$2:$A$200,0)),posicao_contratual!$Y183),posicao_contratual!$Y183),posicao_contratual!$Y183)=4,itens_Remanesc!C183,IFERROR(ROUND(itens_Remanesc!C183*INDEX($L$2:$L$6,MIN(4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$6)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$6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OR(NOT(ISNUMBER(itens_Remanesc!C184)),AND(posicao_contratual!$Y184&gt;0,COUNTIFS(aditivos!$A$2:$A$200,$A184,aditivos!$D$2:$D$200,"*novo*")&gt;1)),"",IF(posicao_contratual!$Y184=1,IF(IFERROR(IF(ISNUMBER(INDEX(aditivos!$O$2:$O$200,MATCH($A184,aditivos!$A$2:$A$200,0))),MIN(INDEX(aditivos!$O$2:$O$200,MATCH($A184,aditivos!$A$2:$A$200,0)),posicao_contratual!$Y184),posicao_contratual!$Y184),posicao_contratual!$Y184)=1,itens_Remanesc!C184,IFERROR(ROUND(itens_Remanesc!C184*INDEX($L$2:$L$6,MIN(1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$3)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$3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E184" s="79" t="str">
        <f>IF(OR($A184="",posicao_contratual!$Y184=""),"",IF(posicao_contratual!$Y184&gt;2,"",IF(OR(NOT(ISNUMBER(itens_Remanesc!C184)),AND(posicao_contratual!$Y184&gt;0,COUNTIFS(aditivos!$A$2:$A$200,$A184,aditivos!$D$2:$D$200,"*novo*")&gt;1)),"",IF(posicao_contratual!$Y184=2,IF(IFERROR(IF(ISNUMBER(INDEX(aditivos!$O$2:$O$200,MATCH($A184,aditivos!$A$2:$A$200,0))),MIN(INDEX(aditivos!$O$2:$O$200,MATCH($A184,aditivos!$A$2:$A$200,0)),posicao_contratual!$Y184),posicao_contratual!$Y184),posicao_contratual!$Y184)=2,itens_Remanesc!C184,IFERROR(ROUND(itens_Remanesc!C184*INDEX($L$2:$L$6,MIN(2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$4)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$4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F184" s="79" t="str">
        <f>IF(OR($A184="",posicao_contratual!$Y184=""),"",IF(posicao_contratual!$Y184&gt;3,"",IF(OR(NOT(ISNUMBER(itens_Remanesc!C184)),AND(posicao_contratual!$Y184&gt;0,COUNTIFS(aditivos!$A$2:$A$200,$A184,aditivos!$D$2:$D$200,"*novo*")&gt;1)),"",IF(posicao_contratual!$Y184=3,IF(IFERROR(IF(ISNUMBER(INDEX(aditivos!$O$2:$O$200,MATCH($A184,aditivos!$A$2:$A$200,0))),MIN(INDEX(aditivos!$O$2:$O$200,MATCH($A184,aditivos!$A$2:$A$200,0)),posicao_contratual!$Y184),posicao_contratual!$Y184),posicao_contratual!$Y184)=3,itens_Remanesc!C184,IFERROR(ROUND(itens_Remanesc!C184*INDEX($L$2:$L$6,MIN(3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$5)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$5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G184" s="79" t="str">
        <f>IF(OR($A184="",posicao_contratual!$Y184=""),"",IF(posicao_contratual!$Y184&gt;4,"",IF(OR(NOT(ISNUMBER(itens_Remanesc!C184)),AND(posicao_contratual!$Y184&gt;0,COUNTIFS(aditivos!$A$2:$A$200,$A184,aditivos!$D$2:$D$200,"*novo*")&gt;1)),"",IF(posicao_contratual!$Y184=4,IF(IFERROR(IF(ISNUMBER(INDEX(aditivos!$O$2:$O$200,MATCH($A184,aditivos!$A$2:$A$200,0))),MIN(INDEX(aditivos!$O$2:$O$200,MATCH($A184,aditivos!$A$2:$A$200,0)),posicao_contratual!$Y184),posicao_contratual!$Y184),posicao_contratual!$Y184)=4,itens_Remanesc!C184,IFERROR(ROUND(itens_Remanesc!C184*INDEX($L$2:$L$6,MIN(4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$6)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$6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OR(NOT(ISNUMBER(itens_Remanesc!C185)),AND(posicao_contratual!$Y185&gt;0,COUNTIFS(aditivos!$A$2:$A$200,$A185,aditivos!$D$2:$D$200,"*novo*")&gt;1)),"",IF(posicao_contratual!$Y185=1,IF(IFERROR(IF(ISNUMBER(INDEX(aditivos!$O$2:$O$200,MATCH($A185,aditivos!$A$2:$A$200,0))),MIN(INDEX(aditivos!$O$2:$O$200,MATCH($A185,aditivos!$A$2:$A$200,0)),posicao_contratual!$Y185),posicao_contratual!$Y185),posicao_contratual!$Y185)=1,itens_Remanesc!C185,IFERROR(ROUND(itens_Remanesc!C185*INDEX($L$2:$L$6,MIN(1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$3)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$3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E185" s="79" t="str">
        <f>IF(OR($A185="",posicao_contratual!$Y185=""),"",IF(posicao_contratual!$Y185&gt;2,"",IF(OR(NOT(ISNUMBER(itens_Remanesc!C185)),AND(posicao_contratual!$Y185&gt;0,COUNTIFS(aditivos!$A$2:$A$200,$A185,aditivos!$D$2:$D$200,"*novo*")&gt;1)),"",IF(posicao_contratual!$Y185=2,IF(IFERROR(IF(ISNUMBER(INDEX(aditivos!$O$2:$O$200,MATCH($A185,aditivos!$A$2:$A$200,0))),MIN(INDEX(aditivos!$O$2:$O$200,MATCH($A185,aditivos!$A$2:$A$200,0)),posicao_contratual!$Y185),posicao_contratual!$Y185),posicao_contratual!$Y185)=2,itens_Remanesc!C185,IFERROR(ROUND(itens_Remanesc!C185*INDEX($L$2:$L$6,MIN(2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$4)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$4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F185" s="79" t="str">
        <f>IF(OR($A185="",posicao_contratual!$Y185=""),"",IF(posicao_contratual!$Y185&gt;3,"",IF(OR(NOT(ISNUMBER(itens_Remanesc!C185)),AND(posicao_contratual!$Y185&gt;0,COUNTIFS(aditivos!$A$2:$A$200,$A185,aditivos!$D$2:$D$200,"*novo*")&gt;1)),"",IF(posicao_contratual!$Y185=3,IF(IFERROR(IF(ISNUMBER(INDEX(aditivos!$O$2:$O$200,MATCH($A185,aditivos!$A$2:$A$200,0))),MIN(INDEX(aditivos!$O$2:$O$200,MATCH($A185,aditivos!$A$2:$A$200,0)),posicao_contratual!$Y185),posicao_contratual!$Y185),posicao_contratual!$Y185)=3,itens_Remanesc!C185,IFERROR(ROUND(itens_Remanesc!C185*INDEX($L$2:$L$6,MIN(3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$5)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$5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G185" s="79" t="str">
        <f>IF(OR($A185="",posicao_contratual!$Y185=""),"",IF(posicao_contratual!$Y185&gt;4,"",IF(OR(NOT(ISNUMBER(itens_Remanesc!C185)),AND(posicao_contratual!$Y185&gt;0,COUNTIFS(aditivos!$A$2:$A$200,$A185,aditivos!$D$2:$D$200,"*novo*")&gt;1)),"",IF(posicao_contratual!$Y185=4,IF(IFERROR(IF(ISNUMBER(INDEX(aditivos!$O$2:$O$200,MATCH($A185,aditivos!$A$2:$A$200,0))),MIN(INDEX(aditivos!$O$2:$O$200,MATCH($A185,aditivos!$A$2:$A$200,0)),posicao_contratual!$Y185),posicao_contratual!$Y185),posicao_contratual!$Y185)=4,itens_Remanesc!C185,IFERROR(ROUND(itens_Remanesc!C185*INDEX($L$2:$L$6,MIN(4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$6)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$6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OR(NOT(ISNUMBER(itens_Remanesc!C186)),AND(posicao_contratual!$Y186&gt;0,COUNTIFS(aditivos!$A$2:$A$200,$A186,aditivos!$D$2:$D$200,"*novo*")&gt;1)),"",IF(posicao_contratual!$Y186=1,IF(IFERROR(IF(ISNUMBER(INDEX(aditivos!$O$2:$O$200,MATCH($A186,aditivos!$A$2:$A$200,0))),MIN(INDEX(aditivos!$O$2:$O$200,MATCH($A186,aditivos!$A$2:$A$200,0)),posicao_contratual!$Y186),posicao_contratual!$Y186),posicao_contratual!$Y186)=1,itens_Remanesc!C186,IFERROR(ROUND(itens_Remanesc!C186*INDEX($L$2:$L$6,MIN(1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$3)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$3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E186" s="79" t="str">
        <f>IF(OR($A186="",posicao_contratual!$Y186=""),"",IF(posicao_contratual!$Y186&gt;2,"",IF(OR(NOT(ISNUMBER(itens_Remanesc!C186)),AND(posicao_contratual!$Y186&gt;0,COUNTIFS(aditivos!$A$2:$A$200,$A186,aditivos!$D$2:$D$200,"*novo*")&gt;1)),"",IF(posicao_contratual!$Y186=2,IF(IFERROR(IF(ISNUMBER(INDEX(aditivos!$O$2:$O$200,MATCH($A186,aditivos!$A$2:$A$200,0))),MIN(INDEX(aditivos!$O$2:$O$200,MATCH($A186,aditivos!$A$2:$A$200,0)),posicao_contratual!$Y186),posicao_contratual!$Y186),posicao_contratual!$Y186)=2,itens_Remanesc!C186,IFERROR(ROUND(itens_Remanesc!C186*INDEX($L$2:$L$6,MIN(2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$4)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$4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F186" s="79" t="str">
        <f>IF(OR($A186="",posicao_contratual!$Y186=""),"",IF(posicao_contratual!$Y186&gt;3,"",IF(OR(NOT(ISNUMBER(itens_Remanesc!C186)),AND(posicao_contratual!$Y186&gt;0,COUNTIFS(aditivos!$A$2:$A$200,$A186,aditivos!$D$2:$D$200,"*novo*")&gt;1)),"",IF(posicao_contratual!$Y186=3,IF(IFERROR(IF(ISNUMBER(INDEX(aditivos!$O$2:$O$200,MATCH($A186,aditivos!$A$2:$A$200,0))),MIN(INDEX(aditivos!$O$2:$O$200,MATCH($A186,aditivos!$A$2:$A$200,0)),posicao_contratual!$Y186),posicao_contratual!$Y186),posicao_contratual!$Y186)=3,itens_Remanesc!C186,IFERROR(ROUND(itens_Remanesc!C186*INDEX($L$2:$L$6,MIN(3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$5)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$5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G186" s="79" t="str">
        <f>IF(OR($A186="",posicao_contratual!$Y186=""),"",IF(posicao_contratual!$Y186&gt;4,"",IF(OR(NOT(ISNUMBER(itens_Remanesc!C186)),AND(posicao_contratual!$Y186&gt;0,COUNTIFS(aditivos!$A$2:$A$200,$A186,aditivos!$D$2:$D$200,"*novo*")&gt;1)),"",IF(posicao_contratual!$Y186=4,IF(IFERROR(IF(ISNUMBER(INDEX(aditivos!$O$2:$O$200,MATCH($A186,aditivos!$A$2:$A$200,0))),MIN(INDEX(aditivos!$O$2:$O$200,MATCH($A186,aditivos!$A$2:$A$200,0)),posicao_contratual!$Y186),posicao_contratual!$Y186),posicao_contratual!$Y186)=4,itens_Remanesc!C186,IFERROR(ROUND(itens_Remanesc!C186*INDEX($L$2:$L$6,MIN(4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$6)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$6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OR(NOT(ISNUMBER(itens_Remanesc!C187)),AND(posicao_contratual!$Y187&gt;0,COUNTIFS(aditivos!$A$2:$A$200,$A187,aditivos!$D$2:$D$200,"*novo*")&gt;1)),"",IF(posicao_contratual!$Y187=1,IF(IFERROR(IF(ISNUMBER(INDEX(aditivos!$O$2:$O$200,MATCH($A187,aditivos!$A$2:$A$200,0))),MIN(INDEX(aditivos!$O$2:$O$200,MATCH($A187,aditivos!$A$2:$A$200,0)),posicao_contratual!$Y187),posicao_contratual!$Y187),posicao_contratual!$Y187)=1,itens_Remanesc!C187,IFERROR(ROUND(itens_Remanesc!C187*INDEX($L$2:$L$6,MIN(1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$3)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$3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E187" s="79" t="str">
        <f>IF(OR($A187="",posicao_contratual!$Y187=""),"",IF(posicao_contratual!$Y187&gt;2,"",IF(OR(NOT(ISNUMBER(itens_Remanesc!C187)),AND(posicao_contratual!$Y187&gt;0,COUNTIFS(aditivos!$A$2:$A$200,$A187,aditivos!$D$2:$D$200,"*novo*")&gt;1)),"",IF(posicao_contratual!$Y187=2,IF(IFERROR(IF(ISNUMBER(INDEX(aditivos!$O$2:$O$200,MATCH($A187,aditivos!$A$2:$A$200,0))),MIN(INDEX(aditivos!$O$2:$O$200,MATCH($A187,aditivos!$A$2:$A$200,0)),posicao_contratual!$Y187),posicao_contratual!$Y187),posicao_contratual!$Y187)=2,itens_Remanesc!C187,IFERROR(ROUND(itens_Remanesc!C187*INDEX($L$2:$L$6,MIN(2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$4)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$4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F187" s="79" t="str">
        <f>IF(OR($A187="",posicao_contratual!$Y187=""),"",IF(posicao_contratual!$Y187&gt;3,"",IF(OR(NOT(ISNUMBER(itens_Remanesc!C187)),AND(posicao_contratual!$Y187&gt;0,COUNTIFS(aditivos!$A$2:$A$200,$A187,aditivos!$D$2:$D$200,"*novo*")&gt;1)),"",IF(posicao_contratual!$Y187=3,IF(IFERROR(IF(ISNUMBER(INDEX(aditivos!$O$2:$O$200,MATCH($A187,aditivos!$A$2:$A$200,0))),MIN(INDEX(aditivos!$O$2:$O$200,MATCH($A187,aditivos!$A$2:$A$200,0)),posicao_contratual!$Y187),posicao_contratual!$Y187),posicao_contratual!$Y187)=3,itens_Remanesc!C187,IFERROR(ROUND(itens_Remanesc!C187*INDEX($L$2:$L$6,MIN(3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$5)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$5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G187" s="79" t="str">
        <f>IF(OR($A187="",posicao_contratual!$Y187=""),"",IF(posicao_contratual!$Y187&gt;4,"",IF(OR(NOT(ISNUMBER(itens_Remanesc!C187)),AND(posicao_contratual!$Y187&gt;0,COUNTIFS(aditivos!$A$2:$A$200,$A187,aditivos!$D$2:$D$200,"*novo*")&gt;1)),"",IF(posicao_contratual!$Y187=4,IF(IFERROR(IF(ISNUMBER(INDEX(aditivos!$O$2:$O$200,MATCH($A187,aditivos!$A$2:$A$200,0))),MIN(INDEX(aditivos!$O$2:$O$200,MATCH($A187,aditivos!$A$2:$A$200,0)),posicao_contratual!$Y187),posicao_contratual!$Y187),posicao_contratual!$Y187)=4,itens_Remanesc!C187,IFERROR(ROUND(itens_Remanesc!C187*INDEX($L$2:$L$6,MIN(4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$6)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$6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OR(NOT(ISNUMBER(itens_Remanesc!C188)),AND(posicao_contratual!$Y188&gt;0,COUNTIFS(aditivos!$A$2:$A$200,$A188,aditivos!$D$2:$D$200,"*novo*")&gt;1)),"",IF(posicao_contratual!$Y188=1,IF(IFERROR(IF(ISNUMBER(INDEX(aditivos!$O$2:$O$200,MATCH($A188,aditivos!$A$2:$A$200,0))),MIN(INDEX(aditivos!$O$2:$O$200,MATCH($A188,aditivos!$A$2:$A$200,0)),posicao_contratual!$Y188),posicao_contratual!$Y188),posicao_contratual!$Y188)=1,itens_Remanesc!C188,IFERROR(ROUND(itens_Remanesc!C188*INDEX($L$2:$L$6,MIN(1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$3)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$3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E188" s="79" t="str">
        <f>IF(OR($A188="",posicao_contratual!$Y188=""),"",IF(posicao_contratual!$Y188&gt;2,"",IF(OR(NOT(ISNUMBER(itens_Remanesc!C188)),AND(posicao_contratual!$Y188&gt;0,COUNTIFS(aditivos!$A$2:$A$200,$A188,aditivos!$D$2:$D$200,"*novo*")&gt;1)),"",IF(posicao_contratual!$Y188=2,IF(IFERROR(IF(ISNUMBER(INDEX(aditivos!$O$2:$O$200,MATCH($A188,aditivos!$A$2:$A$200,0))),MIN(INDEX(aditivos!$O$2:$O$200,MATCH($A188,aditivos!$A$2:$A$200,0)),posicao_contratual!$Y188),posicao_contratual!$Y188),posicao_contratual!$Y188)=2,itens_Remanesc!C188,IFERROR(ROUND(itens_Remanesc!C188*INDEX($L$2:$L$6,MIN(2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$4)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$4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F188" s="79" t="str">
        <f>IF(OR($A188="",posicao_contratual!$Y188=""),"",IF(posicao_contratual!$Y188&gt;3,"",IF(OR(NOT(ISNUMBER(itens_Remanesc!C188)),AND(posicao_contratual!$Y188&gt;0,COUNTIFS(aditivos!$A$2:$A$200,$A188,aditivos!$D$2:$D$200,"*novo*")&gt;1)),"",IF(posicao_contratual!$Y188=3,IF(IFERROR(IF(ISNUMBER(INDEX(aditivos!$O$2:$O$200,MATCH($A188,aditivos!$A$2:$A$200,0))),MIN(INDEX(aditivos!$O$2:$O$200,MATCH($A188,aditivos!$A$2:$A$200,0)),posicao_contratual!$Y188),posicao_contratual!$Y188),posicao_contratual!$Y188)=3,itens_Remanesc!C188,IFERROR(ROUND(itens_Remanesc!C188*INDEX($L$2:$L$6,MIN(3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$5)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$5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G188" s="79" t="str">
        <f>IF(OR($A188="",posicao_contratual!$Y188=""),"",IF(posicao_contratual!$Y188&gt;4,"",IF(OR(NOT(ISNUMBER(itens_Remanesc!C188)),AND(posicao_contratual!$Y188&gt;0,COUNTIFS(aditivos!$A$2:$A$200,$A188,aditivos!$D$2:$D$200,"*novo*")&gt;1)),"",IF(posicao_contratual!$Y188=4,IF(IFERROR(IF(ISNUMBER(INDEX(aditivos!$O$2:$O$200,MATCH($A188,aditivos!$A$2:$A$200,0))),MIN(INDEX(aditivos!$O$2:$O$200,MATCH($A188,aditivos!$A$2:$A$200,0)),posicao_contratual!$Y188),posicao_contratual!$Y188),posicao_contratual!$Y188)=4,itens_Remanesc!C188,IFERROR(ROUND(itens_Remanesc!C188*INDEX($L$2:$L$6,MIN(4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$6)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$6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OR(NOT(ISNUMBER(itens_Remanesc!C189)),AND(posicao_contratual!$Y189&gt;0,COUNTIFS(aditivos!$A$2:$A$200,$A189,aditivos!$D$2:$D$200,"*novo*")&gt;1)),"",IF(posicao_contratual!$Y189=1,IF(IFERROR(IF(ISNUMBER(INDEX(aditivos!$O$2:$O$200,MATCH($A189,aditivos!$A$2:$A$200,0))),MIN(INDEX(aditivos!$O$2:$O$200,MATCH($A189,aditivos!$A$2:$A$200,0)),posicao_contratual!$Y189),posicao_contratual!$Y189),posicao_contratual!$Y189)=1,itens_Remanesc!C189,IFERROR(ROUND(itens_Remanesc!C189*INDEX($L$2:$L$6,MIN(1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$3)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$3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E189" s="79" t="str">
        <f>IF(OR($A189="",posicao_contratual!$Y189=""),"",IF(posicao_contratual!$Y189&gt;2,"",IF(OR(NOT(ISNUMBER(itens_Remanesc!C189)),AND(posicao_contratual!$Y189&gt;0,COUNTIFS(aditivos!$A$2:$A$200,$A189,aditivos!$D$2:$D$200,"*novo*")&gt;1)),"",IF(posicao_contratual!$Y189=2,IF(IFERROR(IF(ISNUMBER(INDEX(aditivos!$O$2:$O$200,MATCH($A189,aditivos!$A$2:$A$200,0))),MIN(INDEX(aditivos!$O$2:$O$200,MATCH($A189,aditivos!$A$2:$A$200,0)),posicao_contratual!$Y189),posicao_contratual!$Y189),posicao_contratual!$Y189)=2,itens_Remanesc!C189,IFERROR(ROUND(itens_Remanesc!C189*INDEX($L$2:$L$6,MIN(2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$4)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$4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F189" s="79" t="str">
        <f>IF(OR($A189="",posicao_contratual!$Y189=""),"",IF(posicao_contratual!$Y189&gt;3,"",IF(OR(NOT(ISNUMBER(itens_Remanesc!C189)),AND(posicao_contratual!$Y189&gt;0,COUNTIFS(aditivos!$A$2:$A$200,$A189,aditivos!$D$2:$D$200,"*novo*")&gt;1)),"",IF(posicao_contratual!$Y189=3,IF(IFERROR(IF(ISNUMBER(INDEX(aditivos!$O$2:$O$200,MATCH($A189,aditivos!$A$2:$A$200,0))),MIN(INDEX(aditivos!$O$2:$O$200,MATCH($A189,aditivos!$A$2:$A$200,0)),posicao_contratual!$Y189),posicao_contratual!$Y189),posicao_contratual!$Y189)=3,itens_Remanesc!C189,IFERROR(ROUND(itens_Remanesc!C189*INDEX($L$2:$L$6,MIN(3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$5)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$5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G189" s="79" t="str">
        <f>IF(OR($A189="",posicao_contratual!$Y189=""),"",IF(posicao_contratual!$Y189&gt;4,"",IF(OR(NOT(ISNUMBER(itens_Remanesc!C189)),AND(posicao_contratual!$Y189&gt;0,COUNTIFS(aditivos!$A$2:$A$200,$A189,aditivos!$D$2:$D$200,"*novo*")&gt;1)),"",IF(posicao_contratual!$Y189=4,IF(IFERROR(IF(ISNUMBER(INDEX(aditivos!$O$2:$O$200,MATCH($A189,aditivos!$A$2:$A$200,0))),MIN(INDEX(aditivos!$O$2:$O$200,MATCH($A189,aditivos!$A$2:$A$200,0)),posicao_contratual!$Y189),posicao_contratual!$Y189),posicao_contratual!$Y189)=4,itens_Remanesc!C189,IFERROR(ROUND(itens_Remanesc!C189*INDEX($L$2:$L$6,MIN(4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$6)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$6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OR(NOT(ISNUMBER(itens_Remanesc!C190)),AND(posicao_contratual!$Y190&gt;0,COUNTIFS(aditivos!$A$2:$A$200,$A190,aditivos!$D$2:$D$200,"*novo*")&gt;1)),"",IF(posicao_contratual!$Y190=1,IF(IFERROR(IF(ISNUMBER(INDEX(aditivos!$O$2:$O$200,MATCH($A190,aditivos!$A$2:$A$200,0))),MIN(INDEX(aditivos!$O$2:$O$200,MATCH($A190,aditivos!$A$2:$A$200,0)),posicao_contratual!$Y190),posicao_contratual!$Y190),posicao_contratual!$Y190)=1,itens_Remanesc!C190,IFERROR(ROUND(itens_Remanesc!C190*INDEX($L$2:$L$6,MIN(1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$3)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$3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E190" s="79" t="str">
        <f>IF(OR($A190="",posicao_contratual!$Y190=""),"",IF(posicao_contratual!$Y190&gt;2,"",IF(OR(NOT(ISNUMBER(itens_Remanesc!C190)),AND(posicao_contratual!$Y190&gt;0,COUNTIFS(aditivos!$A$2:$A$200,$A190,aditivos!$D$2:$D$200,"*novo*")&gt;1)),"",IF(posicao_contratual!$Y190=2,IF(IFERROR(IF(ISNUMBER(INDEX(aditivos!$O$2:$O$200,MATCH($A190,aditivos!$A$2:$A$200,0))),MIN(INDEX(aditivos!$O$2:$O$200,MATCH($A190,aditivos!$A$2:$A$200,0)),posicao_contratual!$Y190),posicao_contratual!$Y190),posicao_contratual!$Y190)=2,itens_Remanesc!C190,IFERROR(ROUND(itens_Remanesc!C190*INDEX($L$2:$L$6,MIN(2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$4)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$4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F190" s="79" t="str">
        <f>IF(OR($A190="",posicao_contratual!$Y190=""),"",IF(posicao_contratual!$Y190&gt;3,"",IF(OR(NOT(ISNUMBER(itens_Remanesc!C190)),AND(posicao_contratual!$Y190&gt;0,COUNTIFS(aditivos!$A$2:$A$200,$A190,aditivos!$D$2:$D$200,"*novo*")&gt;1)),"",IF(posicao_contratual!$Y190=3,IF(IFERROR(IF(ISNUMBER(INDEX(aditivos!$O$2:$O$200,MATCH($A190,aditivos!$A$2:$A$200,0))),MIN(INDEX(aditivos!$O$2:$O$200,MATCH($A190,aditivos!$A$2:$A$200,0)),posicao_contratual!$Y190),posicao_contratual!$Y190),posicao_contratual!$Y190)=3,itens_Remanesc!C190,IFERROR(ROUND(itens_Remanesc!C190*INDEX($L$2:$L$6,MIN(3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$5)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$5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G190" s="79" t="str">
        <f>IF(OR($A190="",posicao_contratual!$Y190=""),"",IF(posicao_contratual!$Y190&gt;4,"",IF(OR(NOT(ISNUMBER(itens_Remanesc!C190)),AND(posicao_contratual!$Y190&gt;0,COUNTIFS(aditivos!$A$2:$A$200,$A190,aditivos!$D$2:$D$200,"*novo*")&gt;1)),"",IF(posicao_contratual!$Y190=4,IF(IFERROR(IF(ISNUMBER(INDEX(aditivos!$O$2:$O$200,MATCH($A190,aditivos!$A$2:$A$200,0))),MIN(INDEX(aditivos!$O$2:$O$200,MATCH($A190,aditivos!$A$2:$A$200,0)),posicao_contratual!$Y190),posicao_contratual!$Y190),posicao_contratual!$Y190)=4,itens_Remanesc!C190,IFERROR(ROUND(itens_Remanesc!C190*INDEX($L$2:$L$6,MIN(4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$6)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$6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OR(NOT(ISNUMBER(itens_Remanesc!C191)),AND(posicao_contratual!$Y191&gt;0,COUNTIFS(aditivos!$A$2:$A$200,$A191,aditivos!$D$2:$D$200,"*novo*")&gt;1)),"",IF(posicao_contratual!$Y191=1,IF(IFERROR(IF(ISNUMBER(INDEX(aditivos!$O$2:$O$200,MATCH($A191,aditivos!$A$2:$A$200,0))),MIN(INDEX(aditivos!$O$2:$O$200,MATCH($A191,aditivos!$A$2:$A$200,0)),posicao_contratual!$Y191),posicao_contratual!$Y191),posicao_contratual!$Y191)=1,itens_Remanesc!C191,IFERROR(ROUND(itens_Remanesc!C191*INDEX($L$2:$L$6,MIN(1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$3)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$3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E191" s="79" t="str">
        <f>IF(OR($A191="",posicao_contratual!$Y191=""),"",IF(posicao_contratual!$Y191&gt;2,"",IF(OR(NOT(ISNUMBER(itens_Remanesc!C191)),AND(posicao_contratual!$Y191&gt;0,COUNTIFS(aditivos!$A$2:$A$200,$A191,aditivos!$D$2:$D$200,"*novo*")&gt;1)),"",IF(posicao_contratual!$Y191=2,IF(IFERROR(IF(ISNUMBER(INDEX(aditivos!$O$2:$O$200,MATCH($A191,aditivos!$A$2:$A$200,0))),MIN(INDEX(aditivos!$O$2:$O$200,MATCH($A191,aditivos!$A$2:$A$200,0)),posicao_contratual!$Y191),posicao_contratual!$Y191),posicao_contratual!$Y191)=2,itens_Remanesc!C191,IFERROR(ROUND(itens_Remanesc!C191*INDEX($L$2:$L$6,MIN(2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$4)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$4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F191" s="79" t="str">
        <f>IF(OR($A191="",posicao_contratual!$Y191=""),"",IF(posicao_contratual!$Y191&gt;3,"",IF(OR(NOT(ISNUMBER(itens_Remanesc!C191)),AND(posicao_contratual!$Y191&gt;0,COUNTIFS(aditivos!$A$2:$A$200,$A191,aditivos!$D$2:$D$200,"*novo*")&gt;1)),"",IF(posicao_contratual!$Y191=3,IF(IFERROR(IF(ISNUMBER(INDEX(aditivos!$O$2:$O$200,MATCH($A191,aditivos!$A$2:$A$200,0))),MIN(INDEX(aditivos!$O$2:$O$200,MATCH($A191,aditivos!$A$2:$A$200,0)),posicao_contratual!$Y191),posicao_contratual!$Y191),posicao_contratual!$Y191)=3,itens_Remanesc!C191,IFERROR(ROUND(itens_Remanesc!C191*INDEX($L$2:$L$6,MIN(3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$5)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$5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G191" s="79" t="str">
        <f>IF(OR($A191="",posicao_contratual!$Y191=""),"",IF(posicao_contratual!$Y191&gt;4,"",IF(OR(NOT(ISNUMBER(itens_Remanesc!C191)),AND(posicao_contratual!$Y191&gt;0,COUNTIFS(aditivos!$A$2:$A$200,$A191,aditivos!$D$2:$D$200,"*novo*")&gt;1)),"",IF(posicao_contratual!$Y191=4,IF(IFERROR(IF(ISNUMBER(INDEX(aditivos!$O$2:$O$200,MATCH($A191,aditivos!$A$2:$A$200,0))),MIN(INDEX(aditivos!$O$2:$O$200,MATCH($A191,aditivos!$A$2:$A$200,0)),posicao_contratual!$Y191),posicao_contratual!$Y191),posicao_contratual!$Y191)=4,itens_Remanesc!C191,IFERROR(ROUND(itens_Remanesc!C191*INDEX($L$2:$L$6,MIN(4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$6)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$6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OR(NOT(ISNUMBER(itens_Remanesc!C192)),AND(posicao_contratual!$Y192&gt;0,COUNTIFS(aditivos!$A$2:$A$200,$A192,aditivos!$D$2:$D$200,"*novo*")&gt;1)),"",IF(posicao_contratual!$Y192=1,IF(IFERROR(IF(ISNUMBER(INDEX(aditivos!$O$2:$O$200,MATCH($A192,aditivos!$A$2:$A$200,0))),MIN(INDEX(aditivos!$O$2:$O$200,MATCH($A192,aditivos!$A$2:$A$200,0)),posicao_contratual!$Y192),posicao_contratual!$Y192),posicao_contratual!$Y192)=1,itens_Remanesc!C192,IFERROR(ROUND(itens_Remanesc!C192*INDEX($L$2:$L$6,MIN(1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$3)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$3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E192" s="79" t="str">
        <f>IF(OR($A192="",posicao_contratual!$Y192=""),"",IF(posicao_contratual!$Y192&gt;2,"",IF(OR(NOT(ISNUMBER(itens_Remanesc!C192)),AND(posicao_contratual!$Y192&gt;0,COUNTIFS(aditivos!$A$2:$A$200,$A192,aditivos!$D$2:$D$200,"*novo*")&gt;1)),"",IF(posicao_contratual!$Y192=2,IF(IFERROR(IF(ISNUMBER(INDEX(aditivos!$O$2:$O$200,MATCH($A192,aditivos!$A$2:$A$200,0))),MIN(INDEX(aditivos!$O$2:$O$200,MATCH($A192,aditivos!$A$2:$A$200,0)),posicao_contratual!$Y192),posicao_contratual!$Y192),posicao_contratual!$Y192)=2,itens_Remanesc!C192,IFERROR(ROUND(itens_Remanesc!C192*INDEX($L$2:$L$6,MIN(2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$4)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$4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F192" s="79" t="str">
        <f>IF(OR($A192="",posicao_contratual!$Y192=""),"",IF(posicao_contratual!$Y192&gt;3,"",IF(OR(NOT(ISNUMBER(itens_Remanesc!C192)),AND(posicao_contratual!$Y192&gt;0,COUNTIFS(aditivos!$A$2:$A$200,$A192,aditivos!$D$2:$D$200,"*novo*")&gt;1)),"",IF(posicao_contratual!$Y192=3,IF(IFERROR(IF(ISNUMBER(INDEX(aditivos!$O$2:$O$200,MATCH($A192,aditivos!$A$2:$A$200,0))),MIN(INDEX(aditivos!$O$2:$O$200,MATCH($A192,aditivos!$A$2:$A$200,0)),posicao_contratual!$Y192),posicao_contratual!$Y192),posicao_contratual!$Y192)=3,itens_Remanesc!C192,IFERROR(ROUND(itens_Remanesc!C192*INDEX($L$2:$L$6,MIN(3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$5)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$5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G192" s="79" t="str">
        <f>IF(OR($A192="",posicao_contratual!$Y192=""),"",IF(posicao_contratual!$Y192&gt;4,"",IF(OR(NOT(ISNUMBER(itens_Remanesc!C192)),AND(posicao_contratual!$Y192&gt;0,COUNTIFS(aditivos!$A$2:$A$200,$A192,aditivos!$D$2:$D$200,"*novo*")&gt;1)),"",IF(posicao_contratual!$Y192=4,IF(IFERROR(IF(ISNUMBER(INDEX(aditivos!$O$2:$O$200,MATCH($A192,aditivos!$A$2:$A$200,0))),MIN(INDEX(aditivos!$O$2:$O$200,MATCH($A192,aditivos!$A$2:$A$200,0)),posicao_contratual!$Y192),posicao_contratual!$Y192),posicao_contratual!$Y192)=4,itens_Remanesc!C192,IFERROR(ROUND(itens_Remanesc!C192*INDEX($L$2:$L$6,MIN(4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$6)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$6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OR(NOT(ISNUMBER(itens_Remanesc!C193)),AND(posicao_contratual!$Y193&gt;0,COUNTIFS(aditivos!$A$2:$A$200,$A193,aditivos!$D$2:$D$200,"*novo*")&gt;1)),"",IF(posicao_contratual!$Y193=1,IF(IFERROR(IF(ISNUMBER(INDEX(aditivos!$O$2:$O$200,MATCH($A193,aditivos!$A$2:$A$200,0))),MIN(INDEX(aditivos!$O$2:$O$200,MATCH($A193,aditivos!$A$2:$A$200,0)),posicao_contratual!$Y193),posicao_contratual!$Y193),posicao_contratual!$Y193)=1,itens_Remanesc!C193,IFERROR(ROUND(itens_Remanesc!C193*INDEX($L$2:$L$6,MIN(1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$3)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$3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E193" s="79" t="str">
        <f>IF(OR($A193="",posicao_contratual!$Y193=""),"",IF(posicao_contratual!$Y193&gt;2,"",IF(OR(NOT(ISNUMBER(itens_Remanesc!C193)),AND(posicao_contratual!$Y193&gt;0,COUNTIFS(aditivos!$A$2:$A$200,$A193,aditivos!$D$2:$D$200,"*novo*")&gt;1)),"",IF(posicao_contratual!$Y193=2,IF(IFERROR(IF(ISNUMBER(INDEX(aditivos!$O$2:$O$200,MATCH($A193,aditivos!$A$2:$A$200,0))),MIN(INDEX(aditivos!$O$2:$O$200,MATCH($A193,aditivos!$A$2:$A$200,0)),posicao_contratual!$Y193),posicao_contratual!$Y193),posicao_contratual!$Y193)=2,itens_Remanesc!C193,IFERROR(ROUND(itens_Remanesc!C193*INDEX($L$2:$L$6,MIN(2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$4)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$4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F193" s="79" t="str">
        <f>IF(OR($A193="",posicao_contratual!$Y193=""),"",IF(posicao_contratual!$Y193&gt;3,"",IF(OR(NOT(ISNUMBER(itens_Remanesc!C193)),AND(posicao_contratual!$Y193&gt;0,COUNTIFS(aditivos!$A$2:$A$200,$A193,aditivos!$D$2:$D$200,"*novo*")&gt;1)),"",IF(posicao_contratual!$Y193=3,IF(IFERROR(IF(ISNUMBER(INDEX(aditivos!$O$2:$O$200,MATCH($A193,aditivos!$A$2:$A$200,0))),MIN(INDEX(aditivos!$O$2:$O$200,MATCH($A193,aditivos!$A$2:$A$200,0)),posicao_contratual!$Y193),posicao_contratual!$Y193),posicao_contratual!$Y193)=3,itens_Remanesc!C193,IFERROR(ROUND(itens_Remanesc!C193*INDEX($L$2:$L$6,MIN(3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$5)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$5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G193" s="79" t="str">
        <f>IF(OR($A193="",posicao_contratual!$Y193=""),"",IF(posicao_contratual!$Y193&gt;4,"",IF(OR(NOT(ISNUMBER(itens_Remanesc!C193)),AND(posicao_contratual!$Y193&gt;0,COUNTIFS(aditivos!$A$2:$A$200,$A193,aditivos!$D$2:$D$200,"*novo*")&gt;1)),"",IF(posicao_contratual!$Y193=4,IF(IFERROR(IF(ISNUMBER(INDEX(aditivos!$O$2:$O$200,MATCH($A193,aditivos!$A$2:$A$200,0))),MIN(INDEX(aditivos!$O$2:$O$200,MATCH($A193,aditivos!$A$2:$A$200,0)),posicao_contratual!$Y193),posicao_contratual!$Y193),posicao_contratual!$Y193)=4,itens_Remanesc!C193,IFERROR(ROUND(itens_Remanesc!C193*INDEX($L$2:$L$6,MIN(4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$6)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$6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OR(NOT(ISNUMBER(itens_Remanesc!C194)),AND(posicao_contratual!$Y194&gt;0,COUNTIFS(aditivos!$A$2:$A$200,$A194,aditivos!$D$2:$D$200,"*novo*")&gt;1)),"",IF(posicao_contratual!$Y194=1,IF(IFERROR(IF(ISNUMBER(INDEX(aditivos!$O$2:$O$200,MATCH($A194,aditivos!$A$2:$A$200,0))),MIN(INDEX(aditivos!$O$2:$O$200,MATCH($A194,aditivos!$A$2:$A$200,0)),posicao_contratual!$Y194),posicao_contratual!$Y194),posicao_contratual!$Y194)=1,itens_Remanesc!C194,IFERROR(ROUND(itens_Remanesc!C194*INDEX($L$2:$L$6,MIN(1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$3)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$3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E194" s="79" t="str">
        <f>IF(OR($A194="",posicao_contratual!$Y194=""),"",IF(posicao_contratual!$Y194&gt;2,"",IF(OR(NOT(ISNUMBER(itens_Remanesc!C194)),AND(posicao_contratual!$Y194&gt;0,COUNTIFS(aditivos!$A$2:$A$200,$A194,aditivos!$D$2:$D$200,"*novo*")&gt;1)),"",IF(posicao_contratual!$Y194=2,IF(IFERROR(IF(ISNUMBER(INDEX(aditivos!$O$2:$O$200,MATCH($A194,aditivos!$A$2:$A$200,0))),MIN(INDEX(aditivos!$O$2:$O$200,MATCH($A194,aditivos!$A$2:$A$200,0)),posicao_contratual!$Y194),posicao_contratual!$Y194),posicao_contratual!$Y194)=2,itens_Remanesc!C194,IFERROR(ROUND(itens_Remanesc!C194*INDEX($L$2:$L$6,MIN(2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$4)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$4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F194" s="79" t="str">
        <f>IF(OR($A194="",posicao_contratual!$Y194=""),"",IF(posicao_contratual!$Y194&gt;3,"",IF(OR(NOT(ISNUMBER(itens_Remanesc!C194)),AND(posicao_contratual!$Y194&gt;0,COUNTIFS(aditivos!$A$2:$A$200,$A194,aditivos!$D$2:$D$200,"*novo*")&gt;1)),"",IF(posicao_contratual!$Y194=3,IF(IFERROR(IF(ISNUMBER(INDEX(aditivos!$O$2:$O$200,MATCH($A194,aditivos!$A$2:$A$200,0))),MIN(INDEX(aditivos!$O$2:$O$200,MATCH($A194,aditivos!$A$2:$A$200,0)),posicao_contratual!$Y194),posicao_contratual!$Y194),posicao_contratual!$Y194)=3,itens_Remanesc!C194,IFERROR(ROUND(itens_Remanesc!C194*INDEX($L$2:$L$6,MIN(3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$5)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$5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G194" s="79" t="str">
        <f>IF(OR($A194="",posicao_contratual!$Y194=""),"",IF(posicao_contratual!$Y194&gt;4,"",IF(OR(NOT(ISNUMBER(itens_Remanesc!C194)),AND(posicao_contratual!$Y194&gt;0,COUNTIFS(aditivos!$A$2:$A$200,$A194,aditivos!$D$2:$D$200,"*novo*")&gt;1)),"",IF(posicao_contratual!$Y194=4,IF(IFERROR(IF(ISNUMBER(INDEX(aditivos!$O$2:$O$200,MATCH($A194,aditivos!$A$2:$A$200,0))),MIN(INDEX(aditivos!$O$2:$O$200,MATCH($A194,aditivos!$A$2:$A$200,0)),posicao_contratual!$Y194),posicao_contratual!$Y194),posicao_contratual!$Y194)=4,itens_Remanesc!C194,IFERROR(ROUND(itens_Remanesc!C194*INDEX($L$2:$L$6,MIN(4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$6)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$6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OR(NOT(ISNUMBER(itens_Remanesc!C195)),AND(posicao_contratual!$Y195&gt;0,COUNTIFS(aditivos!$A$2:$A$200,$A195,aditivos!$D$2:$D$200,"*novo*")&gt;1)),"",IF(posicao_contratual!$Y195=1,IF(IFERROR(IF(ISNUMBER(INDEX(aditivos!$O$2:$O$200,MATCH($A195,aditivos!$A$2:$A$200,0))),MIN(INDEX(aditivos!$O$2:$O$200,MATCH($A195,aditivos!$A$2:$A$200,0)),posicao_contratual!$Y195),posicao_contratual!$Y195),posicao_contratual!$Y195)=1,itens_Remanesc!C195,IFERROR(ROUND(itens_Remanesc!C195*INDEX($L$2:$L$6,MIN(1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$3)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$3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E195" s="79" t="str">
        <f>IF(OR($A195="",posicao_contratual!$Y195=""),"",IF(posicao_contratual!$Y195&gt;2,"",IF(OR(NOT(ISNUMBER(itens_Remanesc!C195)),AND(posicao_contratual!$Y195&gt;0,COUNTIFS(aditivos!$A$2:$A$200,$A195,aditivos!$D$2:$D$200,"*novo*")&gt;1)),"",IF(posicao_contratual!$Y195=2,IF(IFERROR(IF(ISNUMBER(INDEX(aditivos!$O$2:$O$200,MATCH($A195,aditivos!$A$2:$A$200,0))),MIN(INDEX(aditivos!$O$2:$O$200,MATCH($A195,aditivos!$A$2:$A$200,0)),posicao_contratual!$Y195),posicao_contratual!$Y195),posicao_contratual!$Y195)=2,itens_Remanesc!C195,IFERROR(ROUND(itens_Remanesc!C195*INDEX($L$2:$L$6,MIN(2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$4)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$4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F195" s="79" t="str">
        <f>IF(OR($A195="",posicao_contratual!$Y195=""),"",IF(posicao_contratual!$Y195&gt;3,"",IF(OR(NOT(ISNUMBER(itens_Remanesc!C195)),AND(posicao_contratual!$Y195&gt;0,COUNTIFS(aditivos!$A$2:$A$200,$A195,aditivos!$D$2:$D$200,"*novo*")&gt;1)),"",IF(posicao_contratual!$Y195=3,IF(IFERROR(IF(ISNUMBER(INDEX(aditivos!$O$2:$O$200,MATCH($A195,aditivos!$A$2:$A$200,0))),MIN(INDEX(aditivos!$O$2:$O$200,MATCH($A195,aditivos!$A$2:$A$200,0)),posicao_contratual!$Y195),posicao_contratual!$Y195),posicao_contratual!$Y195)=3,itens_Remanesc!C195,IFERROR(ROUND(itens_Remanesc!C195*INDEX($L$2:$L$6,MIN(3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$5)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$5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G195" s="79" t="str">
        <f>IF(OR($A195="",posicao_contratual!$Y195=""),"",IF(posicao_contratual!$Y195&gt;4,"",IF(OR(NOT(ISNUMBER(itens_Remanesc!C195)),AND(posicao_contratual!$Y195&gt;0,COUNTIFS(aditivos!$A$2:$A$200,$A195,aditivos!$D$2:$D$200,"*novo*")&gt;1)),"",IF(posicao_contratual!$Y195=4,IF(IFERROR(IF(ISNUMBER(INDEX(aditivos!$O$2:$O$200,MATCH($A195,aditivos!$A$2:$A$200,0))),MIN(INDEX(aditivos!$O$2:$O$200,MATCH($A195,aditivos!$A$2:$A$200,0)),posicao_contratual!$Y195),posicao_contratual!$Y195),posicao_contratual!$Y195)=4,itens_Remanesc!C195,IFERROR(ROUND(itens_Remanesc!C195*INDEX($L$2:$L$6,MIN(4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$6)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$6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OR(NOT(ISNUMBER(itens_Remanesc!C196)),AND(posicao_contratual!$Y196&gt;0,COUNTIFS(aditivos!$A$2:$A$200,$A196,aditivos!$D$2:$D$200,"*novo*")&gt;1)),"",IF(posicao_contratual!$Y196=1,IF(IFERROR(IF(ISNUMBER(INDEX(aditivos!$O$2:$O$200,MATCH($A196,aditivos!$A$2:$A$200,0))),MIN(INDEX(aditivos!$O$2:$O$200,MATCH($A196,aditivos!$A$2:$A$200,0)),posicao_contratual!$Y196),posicao_contratual!$Y196),posicao_contratual!$Y196)=1,itens_Remanesc!C196,IFERROR(ROUND(itens_Remanesc!C196*INDEX($L$2:$L$6,MIN(1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$3)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$3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E196" s="79" t="str">
        <f>IF(OR($A196="",posicao_contratual!$Y196=""),"",IF(posicao_contratual!$Y196&gt;2,"",IF(OR(NOT(ISNUMBER(itens_Remanesc!C196)),AND(posicao_contratual!$Y196&gt;0,COUNTIFS(aditivos!$A$2:$A$200,$A196,aditivos!$D$2:$D$200,"*novo*")&gt;1)),"",IF(posicao_contratual!$Y196=2,IF(IFERROR(IF(ISNUMBER(INDEX(aditivos!$O$2:$O$200,MATCH($A196,aditivos!$A$2:$A$200,0))),MIN(INDEX(aditivos!$O$2:$O$200,MATCH($A196,aditivos!$A$2:$A$200,0)),posicao_contratual!$Y196),posicao_contratual!$Y196),posicao_contratual!$Y196)=2,itens_Remanesc!C196,IFERROR(ROUND(itens_Remanesc!C196*INDEX($L$2:$L$6,MIN(2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$4)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$4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F196" s="79" t="str">
        <f>IF(OR($A196="",posicao_contratual!$Y196=""),"",IF(posicao_contratual!$Y196&gt;3,"",IF(OR(NOT(ISNUMBER(itens_Remanesc!C196)),AND(posicao_contratual!$Y196&gt;0,COUNTIFS(aditivos!$A$2:$A$200,$A196,aditivos!$D$2:$D$200,"*novo*")&gt;1)),"",IF(posicao_contratual!$Y196=3,IF(IFERROR(IF(ISNUMBER(INDEX(aditivos!$O$2:$O$200,MATCH($A196,aditivos!$A$2:$A$200,0))),MIN(INDEX(aditivos!$O$2:$O$200,MATCH($A196,aditivos!$A$2:$A$200,0)),posicao_contratual!$Y196),posicao_contratual!$Y196),posicao_contratual!$Y196)=3,itens_Remanesc!C196,IFERROR(ROUND(itens_Remanesc!C196*INDEX($L$2:$L$6,MIN(3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$5)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$5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G196" s="79" t="str">
        <f>IF(OR($A196="",posicao_contratual!$Y196=""),"",IF(posicao_contratual!$Y196&gt;4,"",IF(OR(NOT(ISNUMBER(itens_Remanesc!C196)),AND(posicao_contratual!$Y196&gt;0,COUNTIFS(aditivos!$A$2:$A$200,$A196,aditivos!$D$2:$D$200,"*novo*")&gt;1)),"",IF(posicao_contratual!$Y196=4,IF(IFERROR(IF(ISNUMBER(INDEX(aditivos!$O$2:$O$200,MATCH($A196,aditivos!$A$2:$A$200,0))),MIN(INDEX(aditivos!$O$2:$O$200,MATCH($A196,aditivos!$A$2:$A$200,0)),posicao_contratual!$Y196),posicao_contratual!$Y196),posicao_contratual!$Y196)=4,itens_Remanesc!C196,IFERROR(ROUND(itens_Remanesc!C196*INDEX($L$2:$L$6,MIN(4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$6)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$6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OR(NOT(ISNUMBER(itens_Remanesc!C197)),AND(posicao_contratual!$Y197&gt;0,COUNTIFS(aditivos!$A$2:$A$200,$A197,aditivos!$D$2:$D$200,"*novo*")&gt;1)),"",IF(posicao_contratual!$Y197=1,IF(IFERROR(IF(ISNUMBER(INDEX(aditivos!$O$2:$O$200,MATCH($A197,aditivos!$A$2:$A$200,0))),MIN(INDEX(aditivos!$O$2:$O$200,MATCH($A197,aditivos!$A$2:$A$200,0)),posicao_contratual!$Y197),posicao_contratual!$Y197),posicao_contratual!$Y197)=1,itens_Remanesc!C197,IFERROR(ROUND(itens_Remanesc!C197*INDEX($L$2:$L$6,MIN(1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$3)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$3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E197" s="79" t="str">
        <f>IF(OR($A197="",posicao_contratual!$Y197=""),"",IF(posicao_contratual!$Y197&gt;2,"",IF(OR(NOT(ISNUMBER(itens_Remanesc!C197)),AND(posicao_contratual!$Y197&gt;0,COUNTIFS(aditivos!$A$2:$A$200,$A197,aditivos!$D$2:$D$200,"*novo*")&gt;1)),"",IF(posicao_contratual!$Y197=2,IF(IFERROR(IF(ISNUMBER(INDEX(aditivos!$O$2:$O$200,MATCH($A197,aditivos!$A$2:$A$200,0))),MIN(INDEX(aditivos!$O$2:$O$200,MATCH($A197,aditivos!$A$2:$A$200,0)),posicao_contratual!$Y197),posicao_contratual!$Y197),posicao_contratual!$Y197)=2,itens_Remanesc!C197,IFERROR(ROUND(itens_Remanesc!C197*INDEX($L$2:$L$6,MIN(2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$4)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$4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F197" s="79" t="str">
        <f>IF(OR($A197="",posicao_contratual!$Y197=""),"",IF(posicao_contratual!$Y197&gt;3,"",IF(OR(NOT(ISNUMBER(itens_Remanesc!C197)),AND(posicao_contratual!$Y197&gt;0,COUNTIFS(aditivos!$A$2:$A$200,$A197,aditivos!$D$2:$D$200,"*novo*")&gt;1)),"",IF(posicao_contratual!$Y197=3,IF(IFERROR(IF(ISNUMBER(INDEX(aditivos!$O$2:$O$200,MATCH($A197,aditivos!$A$2:$A$200,0))),MIN(INDEX(aditivos!$O$2:$O$200,MATCH($A197,aditivos!$A$2:$A$200,0)),posicao_contratual!$Y197),posicao_contratual!$Y197),posicao_contratual!$Y197)=3,itens_Remanesc!C197,IFERROR(ROUND(itens_Remanesc!C197*INDEX($L$2:$L$6,MIN(3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$5)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$5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G197" s="79" t="str">
        <f>IF(OR($A197="",posicao_contratual!$Y197=""),"",IF(posicao_contratual!$Y197&gt;4,"",IF(OR(NOT(ISNUMBER(itens_Remanesc!C197)),AND(posicao_contratual!$Y197&gt;0,COUNTIFS(aditivos!$A$2:$A$200,$A197,aditivos!$D$2:$D$200,"*novo*")&gt;1)),"",IF(posicao_contratual!$Y197=4,IF(IFERROR(IF(ISNUMBER(INDEX(aditivos!$O$2:$O$200,MATCH($A197,aditivos!$A$2:$A$200,0))),MIN(INDEX(aditivos!$O$2:$O$200,MATCH($A197,aditivos!$A$2:$A$200,0)),posicao_contratual!$Y197),posicao_contratual!$Y197),posicao_contratual!$Y197)=4,itens_Remanesc!C197,IFERROR(ROUND(itens_Remanesc!C197*INDEX($L$2:$L$6,MIN(4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$6)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$6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OR(NOT(ISNUMBER(itens_Remanesc!C198)),AND(posicao_contratual!$Y198&gt;0,COUNTIFS(aditivos!$A$2:$A$200,$A198,aditivos!$D$2:$D$200,"*novo*")&gt;1)),"",IF(posicao_contratual!$Y198=1,IF(IFERROR(IF(ISNUMBER(INDEX(aditivos!$O$2:$O$200,MATCH($A198,aditivos!$A$2:$A$200,0))),MIN(INDEX(aditivos!$O$2:$O$200,MATCH($A198,aditivos!$A$2:$A$200,0)),posicao_contratual!$Y198),posicao_contratual!$Y198),posicao_contratual!$Y198)=1,itens_Remanesc!C198,IFERROR(ROUND(itens_Remanesc!C198*INDEX($L$2:$L$6,MIN(1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$3)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$3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E198" s="79" t="str">
        <f>IF(OR($A198="",posicao_contratual!$Y198=""),"",IF(posicao_contratual!$Y198&gt;2,"",IF(OR(NOT(ISNUMBER(itens_Remanesc!C198)),AND(posicao_contratual!$Y198&gt;0,COUNTIFS(aditivos!$A$2:$A$200,$A198,aditivos!$D$2:$D$200,"*novo*")&gt;1)),"",IF(posicao_contratual!$Y198=2,IF(IFERROR(IF(ISNUMBER(INDEX(aditivos!$O$2:$O$200,MATCH($A198,aditivos!$A$2:$A$200,0))),MIN(INDEX(aditivos!$O$2:$O$200,MATCH($A198,aditivos!$A$2:$A$200,0)),posicao_contratual!$Y198),posicao_contratual!$Y198),posicao_contratual!$Y198)=2,itens_Remanesc!C198,IFERROR(ROUND(itens_Remanesc!C198*INDEX($L$2:$L$6,MIN(2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$4)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$4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F198" s="79" t="str">
        <f>IF(OR($A198="",posicao_contratual!$Y198=""),"",IF(posicao_contratual!$Y198&gt;3,"",IF(OR(NOT(ISNUMBER(itens_Remanesc!C198)),AND(posicao_contratual!$Y198&gt;0,COUNTIFS(aditivos!$A$2:$A$200,$A198,aditivos!$D$2:$D$200,"*novo*")&gt;1)),"",IF(posicao_contratual!$Y198=3,IF(IFERROR(IF(ISNUMBER(INDEX(aditivos!$O$2:$O$200,MATCH($A198,aditivos!$A$2:$A$200,0))),MIN(INDEX(aditivos!$O$2:$O$200,MATCH($A198,aditivos!$A$2:$A$200,0)),posicao_contratual!$Y198),posicao_contratual!$Y198),posicao_contratual!$Y198)=3,itens_Remanesc!C198,IFERROR(ROUND(itens_Remanesc!C198*INDEX($L$2:$L$6,MIN(3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$5)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$5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G198" s="79" t="str">
        <f>IF(OR($A198="",posicao_contratual!$Y198=""),"",IF(posicao_contratual!$Y198&gt;4,"",IF(OR(NOT(ISNUMBER(itens_Remanesc!C198)),AND(posicao_contratual!$Y198&gt;0,COUNTIFS(aditivos!$A$2:$A$200,$A198,aditivos!$D$2:$D$200,"*novo*")&gt;1)),"",IF(posicao_contratual!$Y198=4,IF(IFERROR(IF(ISNUMBER(INDEX(aditivos!$O$2:$O$200,MATCH($A198,aditivos!$A$2:$A$200,0))),MIN(INDEX(aditivos!$O$2:$O$200,MATCH($A198,aditivos!$A$2:$A$200,0)),posicao_contratual!$Y198),posicao_contratual!$Y198),posicao_contratual!$Y198)=4,itens_Remanesc!C198,IFERROR(ROUND(itens_Remanesc!C198*INDEX($L$2:$L$6,MIN(4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$6)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$6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OR(NOT(ISNUMBER(itens_Remanesc!C199)),AND(posicao_contratual!$Y199&gt;0,COUNTIFS(aditivos!$A$2:$A$200,$A199,aditivos!$D$2:$D$200,"*novo*")&gt;1)),"",IF(posicao_contratual!$Y199=1,IF(IFERROR(IF(ISNUMBER(INDEX(aditivos!$O$2:$O$200,MATCH($A199,aditivos!$A$2:$A$200,0))),MIN(INDEX(aditivos!$O$2:$O$200,MATCH($A199,aditivos!$A$2:$A$200,0)),posicao_contratual!$Y199),posicao_contratual!$Y199),posicao_contratual!$Y199)=1,itens_Remanesc!C199,IFERROR(ROUND(itens_Remanesc!C199*INDEX($L$2:$L$6,MIN(1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$3)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$3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E199" s="79" t="str">
        <f>IF(OR($A199="",posicao_contratual!$Y199=""),"",IF(posicao_contratual!$Y199&gt;2,"",IF(OR(NOT(ISNUMBER(itens_Remanesc!C199)),AND(posicao_contratual!$Y199&gt;0,COUNTIFS(aditivos!$A$2:$A$200,$A199,aditivos!$D$2:$D$200,"*novo*")&gt;1)),"",IF(posicao_contratual!$Y199=2,IF(IFERROR(IF(ISNUMBER(INDEX(aditivos!$O$2:$O$200,MATCH($A199,aditivos!$A$2:$A$200,0))),MIN(INDEX(aditivos!$O$2:$O$200,MATCH($A199,aditivos!$A$2:$A$200,0)),posicao_contratual!$Y199),posicao_contratual!$Y199),posicao_contratual!$Y199)=2,itens_Remanesc!C199,IFERROR(ROUND(itens_Remanesc!C199*INDEX($L$2:$L$6,MIN(2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$4)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$4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F199" s="79" t="str">
        <f>IF(OR($A199="",posicao_contratual!$Y199=""),"",IF(posicao_contratual!$Y199&gt;3,"",IF(OR(NOT(ISNUMBER(itens_Remanesc!C199)),AND(posicao_contratual!$Y199&gt;0,COUNTIFS(aditivos!$A$2:$A$200,$A199,aditivos!$D$2:$D$200,"*novo*")&gt;1)),"",IF(posicao_contratual!$Y199=3,IF(IFERROR(IF(ISNUMBER(INDEX(aditivos!$O$2:$O$200,MATCH($A199,aditivos!$A$2:$A$200,0))),MIN(INDEX(aditivos!$O$2:$O$200,MATCH($A199,aditivos!$A$2:$A$200,0)),posicao_contratual!$Y199),posicao_contratual!$Y199),posicao_contratual!$Y199)=3,itens_Remanesc!C199,IFERROR(ROUND(itens_Remanesc!C199*INDEX($L$2:$L$6,MIN(3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$5)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$5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G199" s="79" t="str">
        <f>IF(OR($A199="",posicao_contratual!$Y199=""),"",IF(posicao_contratual!$Y199&gt;4,"",IF(OR(NOT(ISNUMBER(itens_Remanesc!C199)),AND(posicao_contratual!$Y199&gt;0,COUNTIFS(aditivos!$A$2:$A$200,$A199,aditivos!$D$2:$D$200,"*novo*")&gt;1)),"",IF(posicao_contratual!$Y199=4,IF(IFERROR(IF(ISNUMBER(INDEX(aditivos!$O$2:$O$200,MATCH($A199,aditivos!$A$2:$A$200,0))),MIN(INDEX(aditivos!$O$2:$O$200,MATCH($A199,aditivos!$A$2:$A$200,0)),posicao_contratual!$Y199),posicao_contratual!$Y199),posicao_contratual!$Y199)=4,itens_Remanesc!C199,IFERROR(ROUND(itens_Remanesc!C199*INDEX($L$2:$L$6,MIN(4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$6)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$6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OR(NOT(ISNUMBER(itens_Remanesc!C200)),AND(posicao_contratual!$Y200&gt;0,COUNTIFS(aditivos!$A$2:$A$200,$A200,aditivos!$D$2:$D$200,"*novo*")&gt;1)),"",IF(posicao_contratual!$Y200=1,IF(IFERROR(IF(ISNUMBER(INDEX(aditivos!$O$2:$O$200,MATCH($A200,aditivos!$A$2:$A$200,0))),MIN(INDEX(aditivos!$O$2:$O$200,MATCH($A200,aditivos!$A$2:$A$200,0)),posicao_contratual!$Y200),posicao_contratual!$Y200),posicao_contratual!$Y200)=1,itens_Remanesc!C200,IFERROR(ROUND(itens_Remanesc!C200*INDEX($L$2:$L$6,MIN(1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$3)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$3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E200" s="79" t="str">
        <f>IF(OR($A200="",posicao_contratual!$Y200=""),"",IF(posicao_contratual!$Y200&gt;2,"",IF(OR(NOT(ISNUMBER(itens_Remanesc!C200)),AND(posicao_contratual!$Y200&gt;0,COUNTIFS(aditivos!$A$2:$A$200,$A200,aditivos!$D$2:$D$200,"*novo*")&gt;1)),"",IF(posicao_contratual!$Y200=2,IF(IFERROR(IF(ISNUMBER(INDEX(aditivos!$O$2:$O$200,MATCH($A200,aditivos!$A$2:$A$200,0))),MIN(INDEX(aditivos!$O$2:$O$200,MATCH($A200,aditivos!$A$2:$A$200,0)),posicao_contratual!$Y200),posicao_contratual!$Y200),posicao_contratual!$Y200)=2,itens_Remanesc!C200,IFERROR(ROUND(itens_Remanesc!C200*INDEX($L$2:$L$6,MIN(2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$4)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$4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F200" s="79" t="str">
        <f>IF(OR($A200="",posicao_contratual!$Y200=""),"",IF(posicao_contratual!$Y200&gt;3,"",IF(OR(NOT(ISNUMBER(itens_Remanesc!C200)),AND(posicao_contratual!$Y200&gt;0,COUNTIFS(aditivos!$A$2:$A$200,$A200,aditivos!$D$2:$D$200,"*novo*")&gt;1)),"",IF(posicao_contratual!$Y200=3,IF(IFERROR(IF(ISNUMBER(INDEX(aditivos!$O$2:$O$200,MATCH($A200,aditivos!$A$2:$A$200,0))),MIN(INDEX(aditivos!$O$2:$O$200,MATCH($A200,aditivos!$A$2:$A$200,0)),posicao_contratual!$Y200),posicao_contratual!$Y200),posicao_contratual!$Y200)=3,itens_Remanesc!C200,IFERROR(ROUND(itens_Remanesc!C200*INDEX($L$2:$L$6,MIN(3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$5)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$5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G200" s="79" t="str">
        <f>IF(OR($A200="",posicao_contratual!$Y200=""),"",IF(posicao_contratual!$Y200&gt;4,"",IF(OR(NOT(ISNUMBER(itens_Remanesc!C200)),AND(posicao_contratual!$Y200&gt;0,COUNTIFS(aditivos!$A$2:$A$200,$A200,aditivos!$D$2:$D$200,"*novo*")&gt;1)),"",IF(posicao_contratual!$Y200=4,IF(IFERROR(IF(ISNUMBER(INDEX(aditivos!$O$2:$O$200,MATCH($A200,aditivos!$A$2:$A$200,0))),MIN(INDEX(aditivos!$O$2:$O$200,MATCH($A200,aditivos!$A$2:$A$200,0)),posicao_contratual!$Y200),posicao_contratual!$Y200),posicao_contratual!$Y200)=4,itens_Remanesc!C200,IFERROR(ROUND(itens_Remanesc!C200*INDEX($L$2:$L$6,MIN(4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$6)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$6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6">
        <f ca="1">IF(CONTROLE!$B$14="","",CONTROLE!$B$14)</f>
        <v>46304.814899074074</v>
      </c>
    </row>
    <row r="5" spans="1:3" x14ac:dyDescent="0.35">
      <c r="A5" s="6" t="s">
        <v>247</v>
      </c>
      <c r="B5" s="230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3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7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3" t="s">
        <v>257</v>
      </c>
    </row>
    <row r="15" spans="1:3" x14ac:dyDescent="0.35">
      <c r="A15" s="6" t="s">
        <v>258</v>
      </c>
      <c r="B15" s="307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0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3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0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0" t="str">
        <f ca="1">posicao_referencia!$I$8</f>
        <v>POSICAO DE REFERENCIA INDISPONIVEL</v>
      </c>
    </row>
    <row r="23" spans="1:3" x14ac:dyDescent="0.35">
      <c r="A23" s="6" t="s">
        <v>267</v>
      </c>
      <c r="B23" s="30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7" t="s">
        <v>268</v>
      </c>
      <c r="B25" s="518"/>
      <c r="C25" s="519"/>
    </row>
    <row r="26" spans="1:3" x14ac:dyDescent="0.35">
      <c r="A26" s="309" t="s">
        <v>269</v>
      </c>
      <c r="B26" s="524" t="s">
        <v>270</v>
      </c>
      <c r="C26" s="525"/>
    </row>
    <row r="27" spans="1:3" x14ac:dyDescent="0.35">
      <c r="A27" s="310" t="s">
        <v>271</v>
      </c>
      <c r="B27" s="526" t="s">
        <v>272</v>
      </c>
      <c r="C27" s="523"/>
    </row>
    <row r="28" spans="1:3" x14ac:dyDescent="0.35">
      <c r="A28" s="311" t="s">
        <v>273</v>
      </c>
      <c r="B28" s="522" t="s">
        <v>274</v>
      </c>
      <c r="C28" s="523"/>
    </row>
    <row r="29" spans="1:3" x14ac:dyDescent="0.35">
      <c r="A29" s="312" t="s">
        <v>275</v>
      </c>
      <c r="B29" s="520" t="s">
        <v>276</v>
      </c>
      <c r="C29" s="52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27" t="s">
        <v>277</v>
      </c>
      <c r="B1" s="510"/>
      <c r="C1" s="510"/>
      <c r="D1" s="510"/>
      <c r="E1" s="510"/>
      <c r="F1" s="510"/>
      <c r="G1" s="510"/>
      <c r="H1" s="510"/>
      <c r="I1" s="510"/>
      <c r="J1" s="510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34" t="s">
        <v>281</v>
      </c>
      <c r="B2" s="510"/>
      <c r="C2" s="510"/>
      <c r="D2" s="510"/>
      <c r="E2" s="510"/>
      <c r="F2" s="510"/>
      <c r="G2" s="510"/>
      <c r="H2" s="510"/>
      <c r="I2" s="510"/>
      <c r="J2" s="510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89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89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89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35" t="str">
        <f>IF(AND(RESULTADOS_DETALHE!$G$43="Sim",RESULTADOS_DETALHE!$D$43&lt;&gt;""),RESULTADOS_DETALHE!$D$43,"")</f>
        <v/>
      </c>
      <c r="E5" s="536"/>
      <c r="F5" s="536"/>
      <c r="G5" s="536"/>
      <c r="H5" s="536"/>
      <c r="I5" s="536"/>
      <c r="J5" s="53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89" t="s">
        <v>631</v>
      </c>
    </row>
    <row r="6" spans="1:33" ht="34" customHeight="1" x14ac:dyDescent="0.35">
      <c r="A6" s="532" t="s">
        <v>289</v>
      </c>
      <c r="B6" s="510"/>
      <c r="C6" s="510"/>
      <c r="D6" s="510"/>
      <c r="E6" s="510"/>
      <c r="F6" s="510"/>
      <c r="G6" s="510"/>
      <c r="H6" s="510"/>
      <c r="I6" s="510"/>
      <c r="J6" s="510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89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89" t="s">
        <v>635</v>
      </c>
    </row>
    <row r="8" spans="1:33" ht="24" customHeight="1" x14ac:dyDescent="0.35">
      <c r="A8" s="531" t="s">
        <v>290</v>
      </c>
      <c r="B8" s="510"/>
      <c r="C8" s="510"/>
      <c r="D8" s="510"/>
      <c r="E8" s="510"/>
      <c r="F8" s="510"/>
      <c r="G8" s="510"/>
      <c r="H8" s="510"/>
      <c r="I8" s="510"/>
      <c r="J8" s="510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89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89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89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89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89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89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89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89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89" t="s">
        <v>651</v>
      </c>
    </row>
    <row r="17" spans="1:33" ht="24" customHeight="1" x14ac:dyDescent="0.35">
      <c r="A17" s="533" t="s">
        <v>300</v>
      </c>
      <c r="B17" s="510"/>
      <c r="C17" s="510"/>
      <c r="D17" s="510"/>
      <c r="E17" s="510"/>
      <c r="F17" s="510"/>
      <c r="G17" s="510"/>
      <c r="H17" s="510"/>
      <c r="I17" s="510"/>
      <c r="J17" s="510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89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89" t="s">
        <v>655</v>
      </c>
    </row>
    <row r="19" spans="1:33" ht="24" customHeight="1" x14ac:dyDescent="0.35">
      <c r="A19" s="531" t="s">
        <v>301</v>
      </c>
      <c r="B19" s="510"/>
      <c r="C19" s="510"/>
      <c r="D19" s="510"/>
      <c r="E19" s="510"/>
      <c r="F19" s="510"/>
      <c r="G19" s="510"/>
      <c r="H19" s="510"/>
      <c r="I19" s="510"/>
      <c r="J19" s="510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89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89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89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89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89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35" t="str">
        <f>IF(AND(RESULTADOS_DETALHE!$G$44="Sim",RESULTADOS_DETALHE!$D$44&lt;&gt;""),RESULTADOS_DETALHE!$D$44,"")</f>
        <v/>
      </c>
      <c r="E24" s="536"/>
      <c r="F24" s="536"/>
      <c r="G24" s="536"/>
      <c r="H24" s="536"/>
      <c r="I24" s="536"/>
      <c r="J24" s="53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89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35" t="str">
        <f>IF(AND(RESULTADOS_DETALHE!$G$45="Sim",RESULTADOS_DETALHE!$D$45&lt;&gt;""),RESULTADOS_DETALHE!$D$45,"")</f>
        <v/>
      </c>
      <c r="E25" s="536"/>
      <c r="F25" s="536"/>
      <c r="G25" s="536"/>
      <c r="H25" s="536"/>
      <c r="I25" s="536"/>
      <c r="J25" s="53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89" t="s">
        <v>667</v>
      </c>
    </row>
    <row r="26" spans="1:33" x14ac:dyDescent="0.35">
      <c r="A26" s="117" t="s">
        <v>317</v>
      </c>
      <c r="B26" s="129" t="str">
        <f>IF(AND(B24&lt;&gt;"",B25&lt;&gt;""),"",IF($T$48&gt;0,"",IF(ISNUMBER(B25),B25,IF($B$4="PCs",IF($T$25="CALCULO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)</f>
        <v/>
      </c>
      <c r="C26" s="117" t="s">
        <v>299</v>
      </c>
      <c r="D26" s="58"/>
      <c r="E26" s="54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6"/>
      <c r="G26" s="536"/>
      <c r="H26" s="536"/>
      <c r="I26" s="536"/>
      <c r="J26" s="53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89" t="s">
        <v>669</v>
      </c>
    </row>
    <row r="27" spans="1:33" ht="34" customHeight="1" x14ac:dyDescent="0.35">
      <c r="A27" s="534" t="s">
        <v>319</v>
      </c>
      <c r="B27" s="510"/>
      <c r="C27" s="510"/>
      <c r="D27" s="510"/>
      <c r="E27" s="510"/>
      <c r="F27" s="510"/>
      <c r="G27" s="510"/>
      <c r="H27" s="510"/>
      <c r="I27" s="510"/>
      <c r="J27" s="510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89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89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89" t="s">
        <v>675</v>
      </c>
    </row>
    <row r="30" spans="1:33" ht="24" customHeight="1" x14ac:dyDescent="0.35">
      <c r="A30" s="531" t="s">
        <v>326</v>
      </c>
      <c r="B30" s="510"/>
      <c r="C30" s="510"/>
      <c r="D30" s="510"/>
      <c r="E30" s="510"/>
      <c r="F30" s="510"/>
      <c r="G30" s="510"/>
      <c r="H30" s="510"/>
      <c r="I30" s="510"/>
      <c r="J30" s="510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89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89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89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89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89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89" t="s">
        <v>687</v>
      </c>
    </row>
    <row r="36" spans="1:33" x14ac:dyDescent="0.35">
      <c r="A36" s="126" t="s">
        <v>343</v>
      </c>
      <c r="B36" s="528"/>
      <c r="C36" s="529"/>
      <c r="D36" s="529"/>
      <c r="E36" s="530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89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89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89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4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89" t="s">
        <v>695</v>
      </c>
    </row>
    <row r="40" spans="1:33" ht="24" customHeight="1" x14ac:dyDescent="0.35">
      <c r="A40" s="531" t="s">
        <v>346</v>
      </c>
      <c r="B40" s="510"/>
      <c r="C40" s="510"/>
      <c r="D40" s="510"/>
      <c r="E40" s="510"/>
      <c r="F40" s="510"/>
      <c r="G40" s="510"/>
      <c r="H40" s="510"/>
      <c r="I40" s="510"/>
      <c r="J40" s="510"/>
      <c r="K40" s="57"/>
      <c r="L40" s="57"/>
      <c r="M40" s="57"/>
      <c r="N40" s="57"/>
      <c r="O40" s="57"/>
      <c r="P40" s="57"/>
      <c r="Q40" s="57"/>
      <c r="S40" t="s">
        <v>524</v>
      </c>
      <c r="T40" s="365" t="str">
        <f>IF($T$48&gt;0,"",IF(OR($T$24=0,$T$20="",$T$26&gt;0,AND(NOT(itens_PC!$P$3&gt;0),$T$27&gt;0)),"",ROUND($T$21+$T$22+$T$23,2)))</f>
        <v/>
      </c>
      <c r="V40" s="207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89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4">
        <f>ROUND(SUM(itens_PC!$S$12:$S$16),2)</f>
        <v>0</v>
      </c>
      <c r="V41" s="208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4">
        <f>ROUND(SUMIFS(itens_PC!$J$2:$J$5001,itens_PC!$C$2:$C$5001,"C0",itens_PC!$J$2:$J$5001,"&gt;0",itens_PC!$B$2:$B$5001,"&lt;="&amp;$T$31),2)</f>
        <v>0</v>
      </c>
      <c r="V42" s="208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4">
        <f>ROUND(SUMIFS(itens_PC!$J$2:$J$5001,itens_PC!$C$2:$C$5001,"C1",itens_PC!$J$2:$J$5001,"&gt;0",itens_PC!$B$2:$B$5001,"&lt;="&amp;$T$31),2)</f>
        <v>0</v>
      </c>
      <c r="V43" s="208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4">
        <f>ROUND(SUMIFS(itens_PC!$J$2:$J$5001,itens_PC!$C$2:$C$5001,"C2",itens_PC!$J$2:$J$5001,"&gt;0",itens_PC!$B$2:$B$5001,"&lt;="&amp;$T$31),2)</f>
        <v>0</v>
      </c>
      <c r="V44" s="208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4">
        <f>ROUND(SUMIFS(itens_PC!$J$2:$J$5001,itens_PC!$C$2:$C$5001,"C3",itens_PC!$J$2:$J$5001,"&gt;0",itens_PC!$B$2:$B$5001,"&lt;="&amp;$T$31),2)</f>
        <v>0</v>
      </c>
      <c r="V45" s="208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4">
        <f>ROUND(SUMIFS(itens_PC!$J$2:$J$5001,itens_PC!$C$2:$C$5001,"C4",itens_PC!$J$2:$J$5001,"&gt;0",itens_PC!$B$2:$B$5001,"&lt;="&amp;$T$31),2)</f>
        <v>0</v>
      </c>
      <c r="V46" s="208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4">
        <f>ROUND($T$41-$T$39,2)</f>
        <v>0</v>
      </c>
      <c r="V47" s="208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32"/>
      <c r="B48" s="510"/>
      <c r="C48" s="510"/>
      <c r="D48" s="510"/>
      <c r="E48" s="510"/>
      <c r="F48" s="510"/>
      <c r="G48" s="510"/>
      <c r="H48" s="510"/>
      <c r="I48" s="510"/>
      <c r="J48" s="510"/>
      <c r="K48" s="57"/>
      <c r="L48" s="57"/>
      <c r="M48" s="57"/>
      <c r="N48" s="57"/>
      <c r="O48" s="57"/>
      <c r="P48" s="57"/>
      <c r="Q48" s="57"/>
      <c r="S48" s="611" t="s">
        <v>744</v>
      </c>
      <c r="T48" s="612">
        <f>COUNTIF(aditivos!$M$2:$M$200,"ALERTA:*")</f>
        <v>0</v>
      </c>
      <c r="V48" s="208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32"/>
      <c r="B49" s="510"/>
      <c r="C49" s="510"/>
      <c r="D49" s="510"/>
      <c r="E49" s="510"/>
      <c r="F49" s="510"/>
      <c r="G49" s="510"/>
      <c r="H49" s="510"/>
      <c r="I49" s="510"/>
      <c r="J49" s="510"/>
      <c r="K49" s="57"/>
      <c r="L49" s="57"/>
      <c r="M49" s="57"/>
      <c r="N49" s="57"/>
      <c r="O49" s="57"/>
      <c r="P49" s="57"/>
      <c r="Q49" s="57"/>
      <c r="V49" s="208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8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8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38" t="s">
        <v>374</v>
      </c>
      <c r="B52" s="539"/>
      <c r="C52" s="539"/>
      <c r="D52" s="539"/>
      <c r="E52" s="539"/>
      <c r="F52" s="539"/>
      <c r="G52" s="539"/>
      <c r="H52" s="539"/>
      <c r="I52" s="57"/>
      <c r="J52" s="538" t="s">
        <v>375</v>
      </c>
      <c r="K52" s="539"/>
      <c r="L52" s="539"/>
      <c r="M52" s="539"/>
      <c r="N52" s="539"/>
      <c r="O52" s="539"/>
      <c r="P52" s="539"/>
      <c r="Q52" s="539"/>
      <c r="V52" s="208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7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8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8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8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8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8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8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8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7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8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8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8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8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8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89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89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89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89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89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89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89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89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89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89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89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89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89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89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89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3" customWidth="1"/>
    <col min="2" max="2" width="23.90625" style="243" customWidth="1"/>
    <col min="3" max="3" width="21.453125" style="243" customWidth="1"/>
    <col min="4" max="4" width="35.90625" style="243" customWidth="1"/>
    <col min="5" max="5" width="26.6328125" style="243" customWidth="1"/>
    <col min="6" max="6" width="18.6328125" style="243" customWidth="1"/>
    <col min="7" max="7" width="19.90625" style="243" customWidth="1"/>
    <col min="8" max="8" width="25.90625" style="243" customWidth="1"/>
    <col min="9" max="9" width="8.7265625" style="243" customWidth="1"/>
    <col min="10" max="14" width="13" style="243" hidden="1" customWidth="1"/>
    <col min="15" max="17" width="8.7265625" style="243" customWidth="1"/>
    <col min="18" max="16384" width="8.7265625" style="243"/>
  </cols>
  <sheetData>
    <row r="1" spans="1:10" ht="34" customHeight="1" x14ac:dyDescent="0.3">
      <c r="A1" s="561" t="s">
        <v>621</v>
      </c>
      <c r="B1" s="561"/>
      <c r="C1" s="561"/>
      <c r="D1" s="561"/>
      <c r="E1" s="561"/>
      <c r="F1" s="561"/>
      <c r="G1" s="562" t="str">
        <f ca="1">$B$3</f>
        <v>REVISE</v>
      </c>
      <c r="H1" s="563"/>
    </row>
    <row r="2" spans="1:10" ht="90.5" customHeight="1" x14ac:dyDescent="0.3">
      <c r="A2" s="564" t="s">
        <v>622</v>
      </c>
      <c r="B2" s="564"/>
      <c r="C2" s="564"/>
      <c r="D2" s="564"/>
      <c r="E2" s="564"/>
      <c r="F2" s="564"/>
      <c r="G2" s="565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5"/>
      <c r="J2" s="243" t="s">
        <v>46</v>
      </c>
    </row>
    <row r="3" spans="1:10" ht="20" customHeight="1" x14ac:dyDescent="0.3">
      <c r="A3" s="244" t="str">
        <f>IF($J$6=1,$B$5,"selecionar na aba CONTROLE")</f>
        <v>selecionar na aba CONTROLE</v>
      </c>
      <c r="B3" s="245" t="str">
        <f ca="1">IF(OR($H$8="REVISE",$H$14="REVISE",$H$24="REVISE",$H$33="REVISE",COUNTIF($H$43:$H$50,"REVISE")&gt;0),"REVISE",IF($H$33="ESTIMADO","ESTIMADO","VALIDADO"))</f>
        <v>REVISE</v>
      </c>
      <c r="C3" s="246" t="str">
        <f>IF($J$8="","—",UPPER($J$8))</f>
        <v>—</v>
      </c>
      <c r="D3" s="285"/>
      <c r="E3" s="247" t="str">
        <f>$F$5</f>
        <v/>
      </c>
      <c r="F3" s="285"/>
      <c r="G3" s="568" t="str">
        <f>$D$6</f>
        <v/>
      </c>
      <c r="H3" s="569"/>
      <c r="J3" s="243" t="s">
        <v>47</v>
      </c>
    </row>
    <row r="4" spans="1:10" ht="18" customHeight="1" x14ac:dyDescent="0.3">
      <c r="A4" s="286" t="str">
        <f>IF(MEMORIA_RESULTADOS!$B$4="PCs","VTA OFICIAL — inclui retroativo reconhecido + retroativo potencial","VTA OFICIAL")</f>
        <v>VTA OFICIAL</v>
      </c>
      <c r="B4" s="287"/>
      <c r="C4" s="315" t="str">
        <f>$H$8</f>
        <v>REVISE</v>
      </c>
      <c r="D4" s="316" t="s">
        <v>527</v>
      </c>
      <c r="E4" s="317" t="str">
        <f>$H$14</f>
        <v>REVISE</v>
      </c>
      <c r="F4" s="316" t="s">
        <v>452</v>
      </c>
      <c r="G4" s="288"/>
      <c r="H4" s="318" t="str">
        <f ca="1">$H$33</f>
        <v>REVISE</v>
      </c>
    </row>
    <row r="5" spans="1:10" ht="34" customHeight="1" x14ac:dyDescent="0.3">
      <c r="A5" s="289"/>
      <c r="B5" s="248" t="str">
        <f>MEMORIA_RESULTADOS!$B$4</f>
        <v>SELECIONE O METODO EM CONTROLE!B1</v>
      </c>
      <c r="C5" s="327" t="str">
        <f>IF(VTA_FINAL="","",VTA_FINAL)</f>
        <v/>
      </c>
      <c r="D5" s="570" t="str">
        <f>$D$22</f>
        <v/>
      </c>
      <c r="E5" s="571"/>
      <c r="F5" s="249" t="str">
        <f>IF(CONTROLE!$B$3="","",CONTROLE!$B$3)</f>
        <v/>
      </c>
      <c r="G5" s="294" t="str">
        <f ca="1">$B$38</f>
        <v/>
      </c>
      <c r="H5" s="250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1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0" t="str">
        <f>IF(MEMORIA_RESULTADOS!$B$4&lt;&gt;"PCs","","Inclui R$ "&amp;TEXT(N(RETROATIVO_POTENCIAL_VTA),"#.##0,00")&amp;" de retroativo POTENCIAL (sujeito à confirmação da área gestora)")</f>
        <v/>
      </c>
      <c r="B6" s="248">
        <f>IF(parametros!$E$16="","",parametros!$E$16)</f>
        <v>1</v>
      </c>
      <c r="C6" s="319"/>
      <c r="D6" s="249" t="str">
        <f>IF($H$5="","",$H$5-1)</f>
        <v/>
      </c>
      <c r="E6" s="320" t="str">
        <f>IF($D$22&lt;&gt;"",IF($J$11="","Ciclos apurados","Ciclos apurados — "&amp;$J$11),IF($J$6=0,"SELECIONE O MÉTODO NA ABA CONTROLE","INFORME A BASE DO MÉTODO"))</f>
        <v>SELECIONE O MÉTODO NA ABA CONTROLE</v>
      </c>
      <c r="F6" s="32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1"/>
      <c r="H6" s="292"/>
      <c r="J6" s="251">
        <f>IF(OR($B$5="Financeiro",$B$5="PCs",$B$5="Itens"),1,0)</f>
        <v>0</v>
      </c>
    </row>
    <row r="7" spans="1:10" ht="20" customHeight="1" x14ac:dyDescent="0.3">
      <c r="A7" s="293" t="str">
        <f ca="1">IF($J$5=0,"APURAÇÃO CONCLUÍDA","PENDÊNCIAS PARA CONCLUSÃO:")</f>
        <v>PENDÊNCIAS PARA CONCLUSÃO:</v>
      </c>
      <c r="B7" s="566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7"/>
      <c r="D7" s="567"/>
      <c r="E7" s="567"/>
      <c r="F7" s="567"/>
      <c r="G7" s="567"/>
      <c r="H7" s="567"/>
    </row>
    <row r="8" spans="1:10" ht="15" customHeight="1" x14ac:dyDescent="0.3">
      <c r="A8" s="369" t="str">
        <f>IF(MEMORIA_RESULTADOS!$B$4&lt;&gt;"PCs","","RETROATIVO POTENCIAL — POTENCIAL (incorporado ao VTA)")</f>
        <v/>
      </c>
      <c r="B8" s="369"/>
      <c r="C8" s="370" t="str">
        <f>IF(MEMORIA_RESULTADOS!$B$4&lt;&gt;"PCs","",IFERROR(RETROATIVO_POTENCIAL_VTA,""))</f>
        <v/>
      </c>
      <c r="D8" s="371" t="str">
        <f>IF(MEMORIA_RESULTADOS!$B$4&lt;&gt;"PCs","","RETROATIVO CONSIDERADO NO VTA")</f>
        <v/>
      </c>
      <c r="E8" s="372" t="str">
        <f>IF(OR(MEMORIA_RESULTADOS!$B$4&lt;&gt;"PCs",$D$22=""),"",ROUND(N($D$22)+N(RETROATIVO_POTENCIAL_VTA),2))</f>
        <v/>
      </c>
      <c r="F8" s="253"/>
      <c r="G8" s="253"/>
      <c r="H8" s="254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4" t="str">
        <f>UPPER(CONTROLE!$B$2)</f>
        <v/>
      </c>
    </row>
    <row r="9" spans="1:10" ht="24" customHeight="1" x14ac:dyDescent="0.3">
      <c r="A9" s="572" t="s">
        <v>488</v>
      </c>
      <c r="B9" s="572"/>
      <c r="C9" s="572"/>
      <c r="D9" s="572"/>
      <c r="E9" s="572"/>
      <c r="F9" s="572"/>
      <c r="G9" s="572"/>
      <c r="H9" s="572"/>
      <c r="J9" s="251">
        <f>COUNTIF(parametros!$A$3:$A$6,"Sim")</f>
        <v>0</v>
      </c>
    </row>
    <row r="10" spans="1:10" ht="46" hidden="1" customHeight="1" x14ac:dyDescent="0.3">
      <c r="A10" s="256" t="s">
        <v>508</v>
      </c>
      <c r="B10" s="257" t="str">
        <f ca="1">IF(MEMORIA_RESULTADOS!$W$50="","",MEMORIA_RESULTADOS!$W$50)</f>
        <v/>
      </c>
      <c r="C10" s="573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74"/>
      <c r="E10" s="574"/>
      <c r="F10" s="573" t="s">
        <v>509</v>
      </c>
      <c r="G10" s="574"/>
      <c r="H10" s="29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1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5" t="s">
        <v>510</v>
      </c>
      <c r="B11" s="296" t="str">
        <f>IF(MEMORIA_RESULTADOS!$W$48="","",MEMORIA_RESULTADOS!$W$48)</f>
        <v/>
      </c>
      <c r="C11" s="58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84"/>
      <c r="E11" s="584"/>
      <c r="F11" s="583" t="s">
        <v>511</v>
      </c>
      <c r="G11" s="584"/>
      <c r="H11" s="300" t="str">
        <f>IF(MEMORIA_RESULTADOS!$W$48="","INCOMPLETO","REFERENCIA - ABERTURA DO CICLO C"&amp;MEMORIA_RESULTADOS!$W$46)</f>
        <v>INCOMPLETO</v>
      </c>
      <c r="J11" s="251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5" t="s">
        <v>512</v>
      </c>
      <c r="B12" s="296" t="str">
        <f>IFERROR(comparativo_VTA!$B$208,"")</f>
        <v/>
      </c>
      <c r="C12" s="583" t="s">
        <v>732</v>
      </c>
      <c r="D12" s="584"/>
      <c r="E12" s="584"/>
      <c r="F12" s="583" t="s">
        <v>513</v>
      </c>
      <c r="G12" s="584"/>
      <c r="H12" s="300" t="s">
        <v>428</v>
      </c>
    </row>
    <row r="13" spans="1:10" ht="46" hidden="1" customHeight="1" x14ac:dyDescent="0.3">
      <c r="A13" s="297" t="s">
        <v>514</v>
      </c>
      <c r="B13" s="298" t="str">
        <f ca="1">IF(MEMORIA_RESULTADOS!$W$51="","",MEMORIA_RESULTADOS!$W$51)</f>
        <v/>
      </c>
      <c r="C13" s="581" t="s">
        <v>515</v>
      </c>
      <c r="D13" s="582"/>
      <c r="E13" s="582"/>
      <c r="F13" s="581" t="s">
        <v>516</v>
      </c>
      <c r="G13" s="582"/>
      <c r="H13" s="301" t="str">
        <f ca="1">MEMORIA_RESULTADOS!$W$52</f>
        <v>POSICAO ATUAL NAO INFORMADA</v>
      </c>
    </row>
    <row r="14" spans="1:10" ht="15" customHeight="1" x14ac:dyDescent="0.3">
      <c r="A14" s="252"/>
      <c r="B14" s="253"/>
      <c r="C14" s="253"/>
      <c r="D14" s="253"/>
      <c r="E14" s="253"/>
      <c r="F14" s="253"/>
      <c r="G14" s="253"/>
      <c r="H14" s="25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5" t="str">
        <f>IF($B$5="PCs","2. EXECUÇÃO RECONHECIDA EM PCs POR CICLO","2. EXECUÇÃO E RETROATIVO POR CICLO")</f>
        <v>2. EXECUÇÃO E RETROATIVO POR CICLO</v>
      </c>
      <c r="B15" s="255" t="str">
        <f>IF($B$5="PCs","Valor executado original",IF($B$5="Financeiro","Valor pago",IF($B$5="PCs","Valor original",IF($B$5="Itens","Valor consumido original","Valor de referência"))))</f>
        <v>Valor de referência</v>
      </c>
      <c r="C15" s="255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5" t="str">
        <f>IF($B$5="PCs","Reajuste incorporado","Diferença")</f>
        <v>Diferença</v>
      </c>
      <c r="E15" s="391" t="str">
        <f>IF(MEMORIA_RESULTADOS!$T$99=1,MEMORIA_RESULTADOS!$T$105,"")</f>
        <v/>
      </c>
      <c r="F15" s="255" t="str">
        <f>IF(MEMORIA_RESULTADOS!$T$100=1,IF(MEMORIA_RESULTADOS!$B$4="Financeiro",MEMORIA_RESULTADOS!$T$107,MEMORIA_RESULTADOS!$T$106),"")</f>
        <v/>
      </c>
      <c r="G15" s="255" t="str">
        <f>IF(MEMORIA_RESULTADOS!$T$100=1,MEMORIA_RESULTADOS!$T$108,"")</f>
        <v/>
      </c>
      <c r="H15" s="255" t="str">
        <f>IF(MEMORIA_RESULTADOS!$T$100=1,MEMORIA_RESULTADOS!$T$109,"")</f>
        <v/>
      </c>
    </row>
    <row r="16" spans="1:10" ht="20" customHeight="1" x14ac:dyDescent="0.3">
      <c r="A16" s="258" t="s">
        <v>21</v>
      </c>
      <c r="B16" s="259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9" t="str">
        <f>IF(OR(B16="",D16=""),"",ROUND(B16+D16,2))</f>
        <v/>
      </c>
      <c r="D16" s="259" t="str">
        <f>IF(B16="","",IF(MEMORIA_RESULTADOS!$E$10="",0,MEMORIA_RESULTADOS!$E$10))</f>
        <v/>
      </c>
      <c r="E16" s="545" t="str">
        <f>IF(MEMORIA_RESULTADOS!$T$99=1,MEMORIA_RESULTADOS!$T$110,"")</f>
        <v/>
      </c>
      <c r="F16" s="546"/>
      <c r="G16" s="546"/>
      <c r="H16" s="546"/>
    </row>
    <row r="17" spans="1:8" ht="27" customHeight="1" x14ac:dyDescent="0.3">
      <c r="A17" s="260" t="s">
        <v>22</v>
      </c>
      <c r="B17" s="26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1" t="str">
        <f>IF(OR(B17="",D17=""),"",ROUND(B17+D17,2))</f>
        <v/>
      </c>
      <c r="D17" s="392" t="str">
        <f>IF(B17="","",IF(MEMORIA_RESULTADOS!$E$11="",0,MEMORIA_RESULTADOS!$E$11))</f>
        <v/>
      </c>
      <c r="E17" s="394" t="str">
        <f>IF(MEMORIA_RESULTADOS!T$91="","",MEMORIA_RESULTADOS!T$96&amp;IF(MEMORIA_RESULTADOS!T$97="","",CHAR(10)&amp;MEMORIA_RESULTADOS!T$97))</f>
        <v/>
      </c>
      <c r="F17" s="393" t="str">
        <f>IF(OR(MEMORIA_RESULTADOS!T$91="A",MEMORIA_RESULTADOS!T$91="B"),MEMORIA_RESULTADOS!T$87,"")</f>
        <v/>
      </c>
      <c r="G17" s="390" t="str">
        <f>IF(OR(MEMORIA_RESULTADOS!T$91="A",MEMORIA_RESULTADOS!T$91="B"),MEMORIA_RESULTADOS!T$88,"")</f>
        <v/>
      </c>
      <c r="H17" s="390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0" t="s">
        <v>23</v>
      </c>
      <c r="B18" s="26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1" t="str">
        <f>IF(OR(B18="",D18=""),"",ROUND(B18+D18,2))</f>
        <v/>
      </c>
      <c r="D18" s="392" t="str">
        <f>IF(B18="","",IF(MEMORIA_RESULTADOS!$E$12="",0,MEMORIA_RESULTADOS!$E$12))</f>
        <v/>
      </c>
      <c r="E18" s="394" t="str">
        <f>IF(MEMORIA_RESULTADOS!U$91="","",MEMORIA_RESULTADOS!U$96&amp;IF(MEMORIA_RESULTADOS!U$97="","",CHAR(10)&amp;MEMORIA_RESULTADOS!U$97))</f>
        <v/>
      </c>
      <c r="F18" s="393" t="str">
        <f>IF(OR(MEMORIA_RESULTADOS!U$91="A",MEMORIA_RESULTADOS!U$91="B"),MEMORIA_RESULTADOS!U$87,"")</f>
        <v/>
      </c>
      <c r="G18" s="390" t="str">
        <f>IF(OR(MEMORIA_RESULTADOS!U$91="A",MEMORIA_RESULTADOS!U$91="B"),MEMORIA_RESULTADOS!U$88,"")</f>
        <v/>
      </c>
      <c r="H18" s="390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0" t="s">
        <v>24</v>
      </c>
      <c r="B19" s="26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1" t="str">
        <f>IF(OR(B19="",D19=""),"",ROUND(B19+D19,2))</f>
        <v/>
      </c>
      <c r="D19" s="392" t="str">
        <f>IF(B19="","",IF(MEMORIA_RESULTADOS!$E$13="",0,MEMORIA_RESULTADOS!$E$13))</f>
        <v/>
      </c>
      <c r="E19" s="394" t="str">
        <f>IF(MEMORIA_RESULTADOS!V$91="","",MEMORIA_RESULTADOS!V$96&amp;IF(MEMORIA_RESULTADOS!V$97="","",CHAR(10)&amp;MEMORIA_RESULTADOS!V$97))</f>
        <v/>
      </c>
      <c r="F19" s="393" t="str">
        <f>IF(OR(MEMORIA_RESULTADOS!V$91="A",MEMORIA_RESULTADOS!V$91="B"),MEMORIA_RESULTADOS!V$87,"")</f>
        <v/>
      </c>
      <c r="G19" s="390" t="str">
        <f>IF(OR(MEMORIA_RESULTADOS!V$91="A",MEMORIA_RESULTADOS!V$91="B"),MEMORIA_RESULTADOS!V$88,"")</f>
        <v/>
      </c>
      <c r="H19" s="390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0" t="s">
        <v>25</v>
      </c>
      <c r="B20" s="26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1" t="str">
        <f>IF(OR(B20="",D20=""),"",ROUND(B20+D20,2))</f>
        <v/>
      </c>
      <c r="D20" s="392" t="str">
        <f>IF(B20="","",IF(MEMORIA_RESULTADOS!$E$14="",0,MEMORIA_RESULTADOS!$E$14))</f>
        <v/>
      </c>
      <c r="E20" s="394" t="str">
        <f>IF(MEMORIA_RESULTADOS!W$91="","",MEMORIA_RESULTADOS!W$96&amp;IF(MEMORIA_RESULTADOS!W$97="","",CHAR(10)&amp;MEMORIA_RESULTADOS!W$97))</f>
        <v/>
      </c>
      <c r="F20" s="393" t="str">
        <f>IF(OR(MEMORIA_RESULTADOS!W$91="A",MEMORIA_RESULTADOS!W$91="B"),MEMORIA_RESULTADOS!W$87,"")</f>
        <v/>
      </c>
      <c r="G20" s="390" t="str">
        <f>IF(OR(MEMORIA_RESULTADOS!W$91="A",MEMORIA_RESULTADOS!W$91="B"),MEMORIA_RESULTADOS!W$88,"")</f>
        <v/>
      </c>
      <c r="H20" s="390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2" t="s">
        <v>429</v>
      </c>
      <c r="B21" s="323"/>
      <c r="C21" s="323"/>
      <c r="D21" s="323" t="str">
        <f>IF(ISNUMBER(MEMORIA_RESULTADOS!$B$5),ROUND(RETRO_OFICIAL-SUM($D$16:$D$20),2),"")</f>
        <v/>
      </c>
      <c r="E21" s="547" t="str">
        <f>IF(MEMORIA_RESULTADOS!$T$101=1,MEMORIA_RESULTADOS!$T$111,IF(MEMORIA_RESULTADOS!$T$102=1,MEMORIA_RESULTADOS!$T$112,""))</f>
        <v/>
      </c>
      <c r="F21" s="548"/>
      <c r="G21" s="548"/>
      <c r="H21" s="548"/>
    </row>
    <row r="22" spans="1:8" ht="42" customHeight="1" x14ac:dyDescent="0.3">
      <c r="A22" s="262" t="s">
        <v>26</v>
      </c>
      <c r="B22" s="263" t="str">
        <f>IF(COUNT(B16:B20)=0,"",ROUND(SUM(B16:B20),2))</f>
        <v/>
      </c>
      <c r="C22" s="263" t="str">
        <f>IF(OR(B22="",D22=""),"",ROUND(B22+D22,2))</f>
        <v/>
      </c>
      <c r="D22" s="263" t="str">
        <f>IFERROR(RETRO_OFICIAL,"")</f>
        <v/>
      </c>
      <c r="E22" s="541" t="str">
        <f>IF($G$22="","","Retroativo potencial — em análise"&amp;CHAR(10)&amp;"Valor potencial relacionado a itens ainda em análise. Não integra o retroativo reconhecido enquanto não houver confirmação.")</f>
        <v/>
      </c>
      <c r="F22" s="542"/>
      <c r="G22" s="543" t="str">
        <f>IF($B$5&lt;&gt;"PCs","",IFERROR(RETROATIVO_POTENCIAL_PC,""))</f>
        <v/>
      </c>
      <c r="H22" s="544"/>
    </row>
    <row r="23" spans="1:8" ht="15" customHeight="1" x14ac:dyDescent="0.3">
      <c r="A23" s="324" t="str">
        <f>IF(OR(MEMORIA_RESULTADOS!$B$4&lt;&gt;"PCs",MEMORIA_RESULTADOS!$T$28=0),"","PCs sem efeito financeiro: "&amp;MEMORIA_RESULTADOS!$T$28&amp;" PC(s)")</f>
        <v/>
      </c>
      <c r="B23" s="324" t="str">
        <f>IF(OR(MEMORIA_RESULTADOS!$B$4&lt;&gt;"PCs",MEMORIA_RESULTADOS!$T$28=0),"",MEMORIA_RESULTADOS!$T$29)</f>
        <v/>
      </c>
      <c r="C23" s="324" t="str">
        <f>IF(OR(MEMORIA_RESULTADOS!$B$4&lt;&gt;"PCs",MEMORIA_RESULTADOS!$T$28=0),"",ROUND(MEMORIA_RESULTADOS!$T$29+MEMORIA_RESULTADOS!$T$30,2))</f>
        <v/>
      </c>
      <c r="D23" s="324" t="str">
        <f>IF(OR(MEMORIA_RESULTADOS!$B$4&lt;&gt;"PCs",MEMORIA_RESULTADOS!$T$28=0),"",MEMORIA_RESULTADOS!$T$30)</f>
        <v/>
      </c>
      <c r="E23" s="587" t="str">
        <f>IF(OR(MEMORIA_RESULTADOS!$B$4&lt;&gt;"PCs",MEMORIA_RESULTADOS!$T$28=0),"","A diferença sem efeito financeiro não constitui "&amp;"retroativo. Consulte itens_PC -&gt; EFEITO_FINANCEIRO_PC = Nao.")</f>
        <v/>
      </c>
      <c r="F23" s="588"/>
      <c r="G23" s="588"/>
      <c r="H23" s="588"/>
    </row>
    <row r="24" spans="1:8" ht="22" customHeight="1" x14ac:dyDescent="0.3">
      <c r="A24" s="265" t="str">
        <f>IF($B$5="PCs","3. REMANESCENTE — REFERÊNCIAS POR CICLO","3. REMANESCENTE TOTAL POR CICLO")</f>
        <v>3. REMANESCENTE TOTAL POR CICLO</v>
      </c>
      <c r="B24" s="266"/>
      <c r="C24" s="266"/>
      <c r="D24" s="266"/>
      <c r="E24" s="266"/>
      <c r="F24" s="266"/>
      <c r="G24" s="266"/>
      <c r="H24" s="267" t="str">
        <f>IF(ISNUMBER(SEARCH("CONFERIR",MEMORIA_RESULTADOS!$F$36)),"VALIDADO","REVISE")</f>
        <v>REVISE</v>
      </c>
    </row>
    <row r="25" spans="1:8" ht="48" customHeight="1" x14ac:dyDescent="0.3">
      <c r="A25" s="268" t="s">
        <v>291</v>
      </c>
      <c r="B25" s="269" t="str">
        <f>IF($B$5="PCs","Saldo sem reajuste de referência do ciclo","Saldo sem reajuste")</f>
        <v>Saldo sem reajuste</v>
      </c>
      <c r="C25" s="269" t="str">
        <f>IF($B$5="PCs","Saldo atualizado de referência do ciclo","Saldo atualizado")</f>
        <v>Saldo atualizado</v>
      </c>
      <c r="D25" s="270" t="str">
        <f>IF($B$5="PCs","Diferença de referência do ciclo","Diferença")</f>
        <v>Diferença</v>
      </c>
      <c r="E25" s="589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90"/>
      <c r="G25" s="590"/>
      <c r="H25" s="590"/>
    </row>
    <row r="26" spans="1:8" ht="19" customHeight="1" x14ac:dyDescent="0.3">
      <c r="A26" s="260" t="s">
        <v>21</v>
      </c>
      <c r="B26" s="261" t="str">
        <f>IF(IFERROR(VALUE(MID(UPPER(CONTROLE!$B$2),2,1)),-1)&lt;0,"",IF(COUNTIF(itens_Remanesc!$A$2:$A$200,"&lt;&gt;")=0,"",IFERROR(comparativo_VTA!$C$204,"")))</f>
        <v/>
      </c>
      <c r="C26" s="261" t="str">
        <f>IF(B26="","",ROUND(SUMPRODUCT(posicao_contratual!$G$2:$G$201,historico_VU!$C$2:$C$201),2))</f>
        <v/>
      </c>
      <c r="D26" s="261" t="str">
        <f>IF(OR(B26="",C26=""),"",ROUND(C26-B26,2))</f>
        <v/>
      </c>
      <c r="E26" s="271"/>
      <c r="F26" s="271"/>
      <c r="G26" s="271"/>
      <c r="H26" s="271"/>
    </row>
    <row r="27" spans="1:8" ht="19" customHeight="1" x14ac:dyDescent="0.3">
      <c r="A27" s="260" t="s">
        <v>22</v>
      </c>
      <c r="B27" s="261" t="str">
        <f>IF(IFERROR(VALUE(MID(UPPER(CONTROLE!$B$2),2,1)),-1)&lt;1,"",IF(COUNTIF(itens_Remanesc!$A$2:$A$200,"&lt;&gt;")=0,"",IFERROR(comparativo_VTA!$D$204,"")))</f>
        <v/>
      </c>
      <c r="C27" s="261" t="str">
        <f>IF(B27="","",ROUND(SUMPRODUCT(posicao_contratual!$K$2:$K$201,historico_VU!$D$2:$D$201),2))</f>
        <v/>
      </c>
      <c r="D27" s="261" t="str">
        <f>IF(OR(B27="",C27=""),"",ROUND(C27-B27,2))</f>
        <v/>
      </c>
      <c r="E27" s="271"/>
      <c r="F27" s="271"/>
      <c r="G27" s="271"/>
      <c r="H27" s="271"/>
    </row>
    <row r="28" spans="1:8" ht="19" customHeight="1" x14ac:dyDescent="0.3">
      <c r="A28" s="260" t="s">
        <v>23</v>
      </c>
      <c r="B28" s="261" t="str">
        <f>IF(IFERROR(VALUE(MID(UPPER(CONTROLE!$B$2),2,1)),-1)&lt;2,"",IF(COUNTIF(itens_Remanesc!$A$2:$A$200,"&lt;&gt;")=0,"",IFERROR(comparativo_VTA!$E$204,"")))</f>
        <v/>
      </c>
      <c r="C28" s="261" t="str">
        <f>IF(B28="","",ROUND(SUMPRODUCT(posicao_contratual!$O$2:$O$201,historico_VU!$E$2:$E$201),2))</f>
        <v/>
      </c>
      <c r="D28" s="261" t="str">
        <f>IF(OR(B28="",C28=""),"",ROUND(C28-B28,2))</f>
        <v/>
      </c>
      <c r="E28" s="271"/>
      <c r="F28" s="271"/>
      <c r="G28" s="271"/>
      <c r="H28" s="271"/>
    </row>
    <row r="29" spans="1:8" ht="19" customHeight="1" x14ac:dyDescent="0.3">
      <c r="A29" s="260" t="s">
        <v>24</v>
      </c>
      <c r="B29" s="261" t="str">
        <f>IF(IFERROR(VALUE(MID(UPPER(CONTROLE!$B$2),2,1)),-1)&lt;3,"",IF(COUNTIF(itens_Remanesc!$A$2:$A$200,"&lt;&gt;")=0,"",IFERROR(comparativo_VTA!$F$204,"")))</f>
        <v/>
      </c>
      <c r="C29" s="261" t="str">
        <f>IF(B29="","",ROUND(SUMPRODUCT(posicao_contratual!$S$2:$S$201,historico_VU!$F$2:$F$201),2))</f>
        <v/>
      </c>
      <c r="D29" s="261" t="str">
        <f>IF(OR(B29="",C29=""),"",ROUND(C29-B29,2))</f>
        <v/>
      </c>
      <c r="E29" s="271"/>
      <c r="F29" s="271"/>
      <c r="G29" s="271"/>
      <c r="H29" s="271"/>
    </row>
    <row r="30" spans="1:8" ht="19" customHeight="1" x14ac:dyDescent="0.3">
      <c r="A30" s="272" t="s">
        <v>25</v>
      </c>
      <c r="B30" s="273" t="str">
        <f>IF(IFERROR(VALUE(MID(UPPER(CONTROLE!$B$2),2,1)),-1)&lt;4,"",IF(COUNTIF(itens_Remanesc!$A$2:$A$200,"&lt;&gt;")=0,"",IFERROR(comparativo_VTA!$G$204,"")))</f>
        <v/>
      </c>
      <c r="C30" s="273" t="str">
        <f>IF(B30="","",ROUND(SUMPRODUCT(posicao_contratual!$W$2:$W$201,historico_VU!$G$2:$G$201),2))</f>
        <v/>
      </c>
      <c r="D30" s="273" t="str">
        <f>IF(OR(B30="",C30=""),"",ROUND(C30-B30,2))</f>
        <v/>
      </c>
      <c r="E30" s="264"/>
      <c r="F30" s="264"/>
      <c r="G30" s="264"/>
      <c r="H30" s="264"/>
    </row>
    <row r="31" spans="1:8" ht="7" hidden="1" customHeight="1" x14ac:dyDescent="0.3">
      <c r="A31" s="264"/>
      <c r="B31" s="264"/>
      <c r="C31" s="264"/>
      <c r="D31" s="264"/>
      <c r="E31" s="264"/>
      <c r="F31" s="264"/>
      <c r="G31" s="264"/>
      <c r="H31" s="264"/>
    </row>
    <row r="32" spans="1:8" ht="15" customHeight="1" x14ac:dyDescent="0.3">
      <c r="A32" s="264"/>
      <c r="B32" s="264"/>
      <c r="C32" s="264"/>
      <c r="D32" s="264"/>
      <c r="E32" s="264"/>
      <c r="F32" s="264"/>
      <c r="G32" s="264"/>
      <c r="H32" s="264"/>
    </row>
    <row r="33" spans="1:8" ht="22" customHeight="1" x14ac:dyDescent="0.3">
      <c r="A33" s="265" t="str">
        <f>IF(UPPER(CONTROLE!$B$2)="","4. CICLO ATUAL EM EXECUÇÃO","4. CICLO ATUAL EM EXECUÇÃO ("&amp;UPPER(CONTROLE!$B$2)&amp;")")</f>
        <v>4. CICLO ATUAL EM EXECUÇÃO</v>
      </c>
      <c r="B33" s="266"/>
      <c r="C33" s="266"/>
      <c r="D33" s="266"/>
      <c r="E33" s="266"/>
      <c r="F33" s="266"/>
      <c r="G33" s="266"/>
      <c r="H33" s="267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0" t="s">
        <v>430</v>
      </c>
      <c r="B34" s="274" t="str">
        <f>UPPER(CONTROLE!$B$2)</f>
        <v/>
      </c>
      <c r="C34" s="553"/>
      <c r="D34" s="554"/>
      <c r="E34" s="555" t="s">
        <v>449</v>
      </c>
      <c r="F34" s="556"/>
      <c r="G34" s="556"/>
      <c r="H34" s="556"/>
    </row>
    <row r="35" spans="1:8" ht="22" customHeight="1" x14ac:dyDescent="0.3">
      <c r="A35" s="260" t="s">
        <v>431</v>
      </c>
      <c r="B35" s="275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49" t="str">
        <f ca="1">IF($B$35="","Aguardando dado","")</f>
        <v>Aguardando dado</v>
      </c>
      <c r="D35" s="550"/>
      <c r="E35" s="557" t="str">
        <f ca="1">IF($A$39="","",$A$39)</f>
        <v/>
      </c>
      <c r="F35" s="558"/>
      <c r="G35" s="558"/>
      <c r="H35" s="559"/>
    </row>
    <row r="36" spans="1:8" ht="22" customHeight="1" x14ac:dyDescent="0.3">
      <c r="A36" s="260" t="s">
        <v>432</v>
      </c>
      <c r="B36" s="261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49" t="str">
        <f ca="1">IF($B$36="","Aguardando dado","")</f>
        <v>Aguardando dado</v>
      </c>
      <c r="D36" s="550"/>
      <c r="E36" s="560"/>
      <c r="F36" s="558"/>
      <c r="G36" s="558"/>
      <c r="H36" s="559"/>
    </row>
    <row r="37" spans="1:8" ht="22" customHeight="1" x14ac:dyDescent="0.3">
      <c r="A37" s="260" t="s">
        <v>433</v>
      </c>
      <c r="B37" s="261" t="str">
        <f>IFERROR(INDEX($C$26:$C$30,MATCH(UPPER(CONTROLE!$B$2),$A$26:$A$30,0)),"")</f>
        <v/>
      </c>
      <c r="C37" s="549" t="str">
        <f>IF($B$37="","Aguardando dado","")</f>
        <v>Aguardando dado</v>
      </c>
      <c r="D37" s="550"/>
      <c r="E37" s="560"/>
      <c r="F37" s="558"/>
      <c r="G37" s="558"/>
      <c r="H37" s="559"/>
    </row>
    <row r="38" spans="1:8" ht="22" customHeight="1" x14ac:dyDescent="0.3">
      <c r="A38" s="262" t="s">
        <v>434</v>
      </c>
      <c r="B38" s="263" t="str">
        <f ca="1">IF(OR(B36="",B37=""),"",ROUND(B37-B36,2))</f>
        <v/>
      </c>
      <c r="C38" s="551" t="str">
        <f ca="1">IF($B$38="","Aguardando dado","")</f>
        <v>Aguardando dado</v>
      </c>
      <c r="D38" s="552"/>
      <c r="E38" s="560"/>
      <c r="F38" s="558"/>
      <c r="G38" s="558"/>
      <c r="H38" s="559"/>
    </row>
    <row r="39" spans="1:8" ht="15" customHeight="1" x14ac:dyDescent="0.3">
      <c r="A39" s="585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86"/>
      <c r="C39" s="586"/>
      <c r="D39" s="586"/>
      <c r="E39" s="586"/>
      <c r="F39" s="586"/>
      <c r="G39" s="586"/>
      <c r="H39" s="586"/>
    </row>
    <row r="40" spans="1:8" ht="14" hidden="1" customHeight="1" x14ac:dyDescent="0.3">
      <c r="A40" s="264"/>
      <c r="B40" s="264"/>
      <c r="C40" s="264"/>
      <c r="D40" s="264"/>
      <c r="E40" s="264"/>
      <c r="F40" s="264"/>
      <c r="G40" s="264"/>
      <c r="H40" s="264"/>
    </row>
    <row r="41" spans="1:8" ht="22" hidden="1" customHeight="1" x14ac:dyDescent="0.3">
      <c r="A41" s="276" t="s">
        <v>450</v>
      </c>
      <c r="B41" s="277"/>
      <c r="C41" s="277"/>
      <c r="D41" s="325" t="s">
        <v>451</v>
      </c>
      <c r="E41" s="277"/>
      <c r="F41" s="277"/>
      <c r="G41" s="277"/>
      <c r="H41" s="277"/>
    </row>
    <row r="42" spans="1:8" ht="24" hidden="1" customHeight="1" x14ac:dyDescent="0.3">
      <c r="A42" s="278" t="s">
        <v>435</v>
      </c>
      <c r="B42" s="278" t="s">
        <v>291</v>
      </c>
      <c r="C42" s="278" t="s">
        <v>436</v>
      </c>
      <c r="D42" s="278" t="s">
        <v>437</v>
      </c>
      <c r="E42" s="278" t="s">
        <v>438</v>
      </c>
      <c r="F42" s="278" t="s">
        <v>439</v>
      </c>
      <c r="G42" s="278" t="s">
        <v>440</v>
      </c>
      <c r="H42" s="278" t="s">
        <v>441</v>
      </c>
    </row>
    <row r="43" spans="1:8" ht="24" hidden="1" customHeight="1" x14ac:dyDescent="0.3">
      <c r="A43" s="279" t="s">
        <v>287</v>
      </c>
      <c r="B43" s="280" t="s">
        <v>26</v>
      </c>
      <c r="C43" s="238"/>
      <c r="D43" s="235"/>
      <c r="E43" s="235"/>
      <c r="F43" s="236"/>
      <c r="G43" s="237"/>
      <c r="H43" s="281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79" t="s">
        <v>442</v>
      </c>
      <c r="B44" s="280" t="s">
        <v>26</v>
      </c>
      <c r="C44" s="238"/>
      <c r="D44" s="235"/>
      <c r="E44" s="235"/>
      <c r="F44" s="236"/>
      <c r="G44" s="237"/>
      <c r="H44" s="281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79" t="s">
        <v>443</v>
      </c>
      <c r="B45" s="280" t="s">
        <v>26</v>
      </c>
      <c r="C45" s="238"/>
      <c r="D45" s="235"/>
      <c r="E45" s="235"/>
      <c r="F45" s="236"/>
      <c r="G45" s="237"/>
      <c r="H45" s="281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79" t="s">
        <v>444</v>
      </c>
      <c r="B46" s="280" t="s">
        <v>21</v>
      </c>
      <c r="C46" s="238"/>
      <c r="D46" s="235"/>
      <c r="E46" s="235"/>
      <c r="F46" s="236"/>
      <c r="G46" s="237"/>
      <c r="H46" s="281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79" t="s">
        <v>444</v>
      </c>
      <c r="B47" s="280" t="s">
        <v>22</v>
      </c>
      <c r="C47" s="238"/>
      <c r="D47" s="235"/>
      <c r="E47" s="235"/>
      <c r="F47" s="236"/>
      <c r="G47" s="237"/>
      <c r="H47" s="281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79" t="s">
        <v>444</v>
      </c>
      <c r="B48" s="280" t="s">
        <v>23</v>
      </c>
      <c r="C48" s="238"/>
      <c r="D48" s="235"/>
      <c r="E48" s="235"/>
      <c r="F48" s="236"/>
      <c r="G48" s="237"/>
      <c r="H48" s="281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79" t="s">
        <v>444</v>
      </c>
      <c r="B49" s="280" t="s">
        <v>24</v>
      </c>
      <c r="C49" s="238"/>
      <c r="D49" s="235"/>
      <c r="E49" s="235"/>
      <c r="F49" s="236"/>
      <c r="G49" s="237"/>
      <c r="H49" s="281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2" t="s">
        <v>444</v>
      </c>
      <c r="B50" s="283" t="s">
        <v>25</v>
      </c>
      <c r="C50" s="239"/>
      <c r="D50" s="240"/>
      <c r="E50" s="240"/>
      <c r="F50" s="241"/>
      <c r="G50" s="242"/>
      <c r="H50" s="284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4"/>
      <c r="B51" s="264"/>
      <c r="C51" s="264"/>
      <c r="D51" s="264"/>
      <c r="E51" s="264"/>
      <c r="F51" s="264"/>
      <c r="G51" s="264"/>
      <c r="H51" s="264"/>
    </row>
    <row r="52" spans="1:8" ht="15" customHeight="1" x14ac:dyDescent="0.3">
      <c r="A52" s="264"/>
      <c r="B52" s="264"/>
      <c r="C52" s="264"/>
      <c r="D52" s="264"/>
      <c r="E52" s="264"/>
      <c r="F52" s="264"/>
      <c r="G52" s="264"/>
      <c r="H52" s="264"/>
    </row>
    <row r="53" spans="1:8" ht="20" customHeight="1" x14ac:dyDescent="0.3">
      <c r="A53" s="575" t="s">
        <v>523</v>
      </c>
      <c r="B53" s="572"/>
      <c r="C53" s="572"/>
      <c r="D53" s="572"/>
      <c r="E53" s="572"/>
      <c r="F53" s="572"/>
      <c r="G53" s="572"/>
      <c r="H53" s="576"/>
    </row>
    <row r="54" spans="1:8" ht="13" customHeight="1" x14ac:dyDescent="0.3">
      <c r="A54" s="357" t="s">
        <v>445</v>
      </c>
      <c r="B54" s="358" t="s">
        <v>427</v>
      </c>
      <c r="C54" s="577" t="s">
        <v>490</v>
      </c>
      <c r="D54" s="578"/>
      <c r="E54" s="577"/>
      <c r="F54" s="577"/>
      <c r="G54" s="577"/>
      <c r="H54" s="577"/>
    </row>
    <row r="55" spans="1:8" ht="30" customHeight="1" x14ac:dyDescent="0.3">
      <c r="A55" s="332" t="s">
        <v>491</v>
      </c>
      <c r="B55" s="344" t="str">
        <f>IF($B$5&lt;&gt;"PCs","",MEMORIA_RESULTADOS!$T$33)</f>
        <v/>
      </c>
      <c r="C55" s="579" t="s">
        <v>492</v>
      </c>
      <c r="D55" s="580"/>
      <c r="E55" s="579"/>
      <c r="F55" s="579"/>
      <c r="G55" s="579"/>
      <c r="H55" s="579"/>
    </row>
    <row r="56" spans="1:8" ht="30" customHeight="1" x14ac:dyDescent="0.3">
      <c r="A56" s="332" t="s">
        <v>493</v>
      </c>
      <c r="B56" s="344" t="str">
        <f>IF($B$5&lt;&gt;"PCs","",MEMORIA_RESULTADOS!$T$34)</f>
        <v/>
      </c>
      <c r="C56" s="579" t="s">
        <v>494</v>
      </c>
      <c r="D56" s="580"/>
      <c r="E56" s="579"/>
      <c r="F56" s="579"/>
      <c r="G56" s="579"/>
      <c r="H56" s="579"/>
    </row>
    <row r="57" spans="1:8" ht="30" customHeight="1" x14ac:dyDescent="0.3">
      <c r="A57" s="332" t="s">
        <v>495</v>
      </c>
      <c r="B57" s="344" t="str">
        <f>IF($B$5&lt;&gt;"PCs","",MEMORIA_RESULTADOS!$T$35)</f>
        <v/>
      </c>
      <c r="C57" s="579" t="s">
        <v>496</v>
      </c>
      <c r="D57" s="580"/>
      <c r="E57" s="579"/>
      <c r="F57" s="579"/>
      <c r="G57" s="579"/>
      <c r="H57" s="579"/>
    </row>
    <row r="58" spans="1:8" ht="30" customHeight="1" x14ac:dyDescent="0.3">
      <c r="A58" s="332" t="s">
        <v>446</v>
      </c>
      <c r="B58" s="344" t="str">
        <f>IF($B$5&lt;&gt;"PCs","",MEMORIA_RESULTADOS!$T$36)</f>
        <v/>
      </c>
      <c r="C58" s="579" t="s">
        <v>497</v>
      </c>
      <c r="D58" s="580"/>
      <c r="E58" s="579"/>
      <c r="F58" s="579"/>
      <c r="G58" s="579"/>
      <c r="H58" s="579"/>
    </row>
    <row r="59" spans="1:8" ht="30" customHeight="1" x14ac:dyDescent="0.3">
      <c r="A59" s="332" t="s">
        <v>447</v>
      </c>
      <c r="B59" s="344" t="str">
        <f>IF($B$5&lt;&gt;"PCs","",MEMORIA_RESULTADOS!$T$37)</f>
        <v/>
      </c>
      <c r="C59" s="579" t="s">
        <v>498</v>
      </c>
      <c r="D59" s="580"/>
      <c r="E59" s="579"/>
      <c r="F59" s="579"/>
      <c r="G59" s="579"/>
      <c r="H59" s="579"/>
    </row>
    <row r="60" spans="1:8" ht="36" customHeight="1" x14ac:dyDescent="0.3">
      <c r="A60" s="332" t="s">
        <v>448</v>
      </c>
      <c r="B60" s="344" t="str">
        <f>$D$22</f>
        <v/>
      </c>
      <c r="C60" s="579" t="s">
        <v>528</v>
      </c>
      <c r="D60" s="580"/>
      <c r="E60" s="579"/>
      <c r="F60" s="579"/>
      <c r="G60" s="579"/>
      <c r="H60" s="579"/>
    </row>
    <row r="61" spans="1:8" ht="30" customHeight="1" x14ac:dyDescent="0.3">
      <c r="A61" s="332" t="s">
        <v>529</v>
      </c>
      <c r="B61" s="344" t="str">
        <f>IF($B$5&lt;&gt;"PCs","",IFERROR(RETROATIVO_POTENCIAL_VTA,""))</f>
        <v/>
      </c>
      <c r="C61" s="579" t="s">
        <v>546</v>
      </c>
      <c r="D61" s="580"/>
      <c r="E61" s="579"/>
      <c r="F61" s="579"/>
      <c r="G61" s="579"/>
      <c r="H61" s="579"/>
    </row>
    <row r="62" spans="1:8" ht="30" customHeight="1" x14ac:dyDescent="0.3">
      <c r="A62" s="332" t="s">
        <v>530</v>
      </c>
      <c r="B62" s="344" t="str">
        <f>IF(OR($B$5&lt;&gt;"PCs",$D$22=""),"",ROUND(N($D$22)+N(RETROATIVO_POTENCIAL_VTA),2))</f>
        <v/>
      </c>
      <c r="C62" s="579" t="s">
        <v>531</v>
      </c>
      <c r="D62" s="580"/>
      <c r="E62" s="579"/>
      <c r="F62" s="579"/>
      <c r="G62" s="579"/>
      <c r="H62" s="579"/>
    </row>
    <row r="63" spans="1:8" ht="30" customHeight="1" x14ac:dyDescent="0.3">
      <c r="A63" s="332" t="s">
        <v>532</v>
      </c>
      <c r="B63" s="344" t="str">
        <f ca="1">$B$36</f>
        <v/>
      </c>
      <c r="C63" s="579" t="s">
        <v>499</v>
      </c>
      <c r="D63" s="580"/>
      <c r="E63" s="579"/>
      <c r="F63" s="579"/>
      <c r="G63" s="579"/>
      <c r="H63" s="579"/>
    </row>
    <row r="64" spans="1:8" ht="30" customHeight="1" x14ac:dyDescent="0.3">
      <c r="A64" s="332" t="s">
        <v>533</v>
      </c>
      <c r="B64" s="344" t="str">
        <f ca="1">$B$38</f>
        <v/>
      </c>
      <c r="C64" s="579" t="s">
        <v>500</v>
      </c>
      <c r="D64" s="580"/>
      <c r="E64" s="579"/>
      <c r="F64" s="579"/>
      <c r="G64" s="579"/>
      <c r="H64" s="579"/>
    </row>
    <row r="65" spans="1:8" ht="30" customHeight="1" x14ac:dyDescent="0.3">
      <c r="A65" s="332" t="s">
        <v>534</v>
      </c>
      <c r="B65" s="345" t="str">
        <f>IF(VTA_FINAL="","",VTA_FINAL)</f>
        <v/>
      </c>
      <c r="C65" s="579" t="s">
        <v>535</v>
      </c>
      <c r="D65" s="580"/>
      <c r="E65" s="579"/>
      <c r="F65" s="579"/>
      <c r="G65" s="579"/>
      <c r="H65" s="579"/>
    </row>
    <row r="66" spans="1:8" ht="30" customHeight="1" x14ac:dyDescent="0.3">
      <c r="A66" s="332" t="s">
        <v>536</v>
      </c>
      <c r="B66" s="344" t="str">
        <f ca="1">$B$13</f>
        <v/>
      </c>
      <c r="C66" s="579" t="s">
        <v>501</v>
      </c>
      <c r="D66" s="580"/>
      <c r="E66" s="579"/>
      <c r="F66" s="579"/>
      <c r="G66" s="579"/>
      <c r="H66" s="579"/>
    </row>
    <row r="67" spans="1:8" ht="30" customHeight="1" x14ac:dyDescent="0.3">
      <c r="A67" s="332" t="s">
        <v>537</v>
      </c>
      <c r="B67" s="373" t="str">
        <f ca="1">$B$3</f>
        <v>REVISE</v>
      </c>
      <c r="C67" s="579" t="s">
        <v>502</v>
      </c>
      <c r="D67" s="580"/>
      <c r="E67" s="579"/>
      <c r="F67" s="579"/>
      <c r="G67" s="579"/>
      <c r="H67" s="579"/>
    </row>
    <row r="68" spans="1:8" ht="14.5" x14ac:dyDescent="0.3">
      <c r="A68" s="594" t="s">
        <v>462</v>
      </c>
      <c r="B68" s="594"/>
      <c r="C68" s="594"/>
      <c r="D68" s="594"/>
      <c r="E68" s="594"/>
      <c r="F68" s="594"/>
      <c r="G68" s="594"/>
      <c r="H68" s="594"/>
    </row>
    <row r="69" spans="1:8" ht="34" customHeight="1" x14ac:dyDescent="0.3">
      <c r="A69" s="595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95"/>
      <c r="C69" s="595"/>
      <c r="D69" s="595"/>
      <c r="E69" s="595"/>
      <c r="F69" s="595"/>
      <c r="G69" s="595"/>
      <c r="H69" s="595"/>
    </row>
    <row r="70" spans="1:8" x14ac:dyDescent="0.3">
      <c r="A70" s="363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3"/>
      <c r="C70" s="363"/>
      <c r="D70" s="363"/>
      <c r="E70" s="363"/>
      <c r="F70" s="363"/>
      <c r="G70" s="363"/>
      <c r="H70" s="363"/>
    </row>
    <row r="71" spans="1:8" ht="14.5" x14ac:dyDescent="0.3">
      <c r="A71" s="497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7"/>
      <c r="C71" s="497"/>
      <c r="D71" s="497"/>
      <c r="E71" s="497"/>
      <c r="F71" s="497"/>
      <c r="G71" s="497"/>
      <c r="H71" s="497"/>
    </row>
    <row r="72" spans="1:8" x14ac:dyDescent="0.3">
      <c r="A72" s="333" t="s">
        <v>291</v>
      </c>
      <c r="B72" s="333" t="s">
        <v>503</v>
      </c>
      <c r="C72" s="333" t="s">
        <v>504</v>
      </c>
      <c r="D72" s="333" t="s">
        <v>489</v>
      </c>
      <c r="E72" s="333" t="s">
        <v>505</v>
      </c>
    </row>
    <row r="73" spans="1:8" x14ac:dyDescent="0.3">
      <c r="A73" s="334" t="s">
        <v>21</v>
      </c>
      <c r="B73" s="344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4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4" t="str">
        <f>IF(MEMORIA_RESULTADOS!$B$4&lt;&gt;"Financeiro","Nao aplicavel ao metodo selecionado",IF(OR(B73="",C73="",NOT(ISNUMBER(C73))),"",ROUND(B73-C73,2)))</f>
        <v>Nao aplicavel ao metodo selecionado</v>
      </c>
      <c r="E73" s="335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4" t="s">
        <v>22</v>
      </c>
      <c r="B74" s="344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4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4" t="str">
        <f>IF(MEMORIA_RESULTADOS!$B$4&lt;&gt;"Financeiro","Nao aplicavel ao metodo selecionado",IF(OR(B74="",C74="",NOT(ISNUMBER(C74))),"",ROUND(B74-C74,2)))</f>
        <v>Nao aplicavel ao metodo selecionado</v>
      </c>
      <c r="E74" s="335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4" t="s">
        <v>23</v>
      </c>
      <c r="B75" s="344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4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4" t="str">
        <f>IF(MEMORIA_RESULTADOS!$B$4&lt;&gt;"Financeiro","Nao aplicavel ao metodo selecionado",IF(OR(B75="",C75="",NOT(ISNUMBER(C75))),"",ROUND(B75-C75,2)))</f>
        <v>Nao aplicavel ao metodo selecionado</v>
      </c>
      <c r="E75" s="335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4" t="s">
        <v>24</v>
      </c>
      <c r="B76" s="344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4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4" t="str">
        <f>IF(MEMORIA_RESULTADOS!$B$4&lt;&gt;"Financeiro","Nao aplicavel ao metodo selecionado",IF(OR(B76="",C76="",NOT(ISNUMBER(C76))),"",ROUND(B76-C76,2)))</f>
        <v>Nao aplicavel ao metodo selecionado</v>
      </c>
      <c r="E76" s="335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0" t="s">
        <v>25</v>
      </c>
      <c r="B77" s="361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1" t="str">
        <f>IF(MEMORIA_RESULTADOS!$B$4&lt;&gt;"Financeiro","Nao aplicavel ao metodo selecionado","Sem historico quantitativo suficiente")</f>
        <v>Nao aplicavel ao metodo selecionado</v>
      </c>
      <c r="D77" s="361" t="str">
        <f>IF(MEMORIA_RESULTADOS!$B$4&lt;&gt;"Financeiro","Nao aplicavel ao metodo selecionado",IF(OR(B77="",C77="",NOT(ISNUMBER(C77))),"",ROUND(B77-C77,2)))</f>
        <v>Nao aplicavel ao metodo selecionado</v>
      </c>
      <c r="E77" s="362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59"/>
      <c r="G77" s="359"/>
      <c r="H77" s="359"/>
    </row>
    <row r="78" spans="1:8" x14ac:dyDescent="0.3">
      <c r="A78" s="364"/>
      <c r="B78" s="359"/>
      <c r="C78" s="359"/>
      <c r="D78" s="359"/>
      <c r="E78" s="359"/>
      <c r="F78" s="359"/>
      <c r="G78" s="359"/>
      <c r="H78" s="359"/>
    </row>
    <row r="79" spans="1:8" ht="15.5" x14ac:dyDescent="0.3">
      <c r="A79" s="591" t="s">
        <v>506</v>
      </c>
      <c r="B79" s="591"/>
      <c r="C79" s="591"/>
      <c r="D79" s="591"/>
      <c r="E79" s="591"/>
      <c r="F79" s="591"/>
      <c r="G79" s="591"/>
      <c r="H79" s="591"/>
    </row>
    <row r="80" spans="1:8" ht="28" customHeight="1" x14ac:dyDescent="0.3">
      <c r="A80" s="592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92"/>
      <c r="C80" s="592"/>
      <c r="D80" s="592"/>
      <c r="E80" s="592"/>
      <c r="F80" s="592"/>
      <c r="G80" s="592"/>
      <c r="H80" s="592"/>
    </row>
    <row r="81" spans="1:8" ht="28" customHeight="1" x14ac:dyDescent="0.3">
      <c r="A81" s="593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93"/>
      <c r="C81" s="593"/>
      <c r="D81" s="593"/>
      <c r="E81" s="593"/>
      <c r="F81" s="593"/>
      <c r="G81" s="593"/>
      <c r="H81" s="593"/>
    </row>
    <row r="82" spans="1:8" x14ac:dyDescent="0.3">
      <c r="A82" s="336" t="s">
        <v>465</v>
      </c>
      <c r="B82" s="337" t="s">
        <v>427</v>
      </c>
      <c r="C82" s="336" t="s">
        <v>466</v>
      </c>
    </row>
    <row r="83" spans="1:8" ht="24" x14ac:dyDescent="0.3">
      <c r="A83" s="338" t="str">
        <f>IF($B$5="PCs","Execução realizada — valor atualizado","Executado apurado")</f>
        <v>Executado apurado</v>
      </c>
      <c r="B83" s="344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39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8" t="str">
        <f>IF(MEMORIA_RESULTADOS!$B$4="PCs","(+) Retroativo potencial — POTENCIAL","(+) Ajustes ainda devidos")</f>
        <v>(+) Ajustes ainda devidos</v>
      </c>
      <c r="B84" s="344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39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8" t="str">
        <f>IF($B$5="PCs","Saldo remanescente final atualizado","(+) Remanescente atualizado")</f>
        <v>(+) Remanescente atualizado</v>
      </c>
      <c r="B85" s="344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39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1" t="str">
        <f>IF($B$5="PCs","VALOR TOTAL ATUALIZADO DO CONTRATO","(=) VTA Oficial")</f>
        <v>(=) VTA Oficial</v>
      </c>
      <c r="B86" s="346" t="str">
        <f>IF(VTA_FINAL="","",VTA_FINAL)</f>
        <v/>
      </c>
      <c r="C86" s="340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3" t="s">
        <v>507</v>
      </c>
      <c r="B87" s="347" t="str">
        <f ca="1">IF(OR($B$83="",$B$85="",$B$86=""),"",ROUND($B$86-($B$83+N($B$84)+$B$85),2))</f>
        <v/>
      </c>
      <c r="C87" s="342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79:H79"/>
    <mergeCell ref="A80:H80"/>
    <mergeCell ref="A81:H81"/>
    <mergeCell ref="C66:H66"/>
    <mergeCell ref="A68:H68"/>
    <mergeCell ref="C67:H67"/>
    <mergeCell ref="A69:H69"/>
    <mergeCell ref="A71:H71"/>
    <mergeCell ref="C61:H61"/>
    <mergeCell ref="C62:H62"/>
    <mergeCell ref="C63:H63"/>
    <mergeCell ref="C64:H64"/>
    <mergeCell ref="C65:H65"/>
    <mergeCell ref="C56:H56"/>
    <mergeCell ref="C57:H57"/>
    <mergeCell ref="C58:H58"/>
    <mergeCell ref="C59:H59"/>
    <mergeCell ref="C60:H60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A1:F1"/>
    <mergeCell ref="G1:H1"/>
    <mergeCell ref="A2:F2"/>
    <mergeCell ref="G2:H2"/>
    <mergeCell ref="B7:H7"/>
    <mergeCell ref="G3:H3"/>
    <mergeCell ref="D5:E5"/>
    <mergeCell ref="C37:D37"/>
    <mergeCell ref="C38:D38"/>
    <mergeCell ref="C34:D34"/>
    <mergeCell ref="E34:H34"/>
    <mergeCell ref="E35:H38"/>
    <mergeCell ref="E22:F22"/>
    <mergeCell ref="G22:H22"/>
    <mergeCell ref="E16:H16"/>
    <mergeCell ref="E21:H21"/>
    <mergeCell ref="C36:D36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5" customWidth="1"/>
    <col min="2" max="2" width="34.6328125" style="395" customWidth="1"/>
    <col min="3" max="6" width="26.6328125" style="395" customWidth="1"/>
    <col min="7" max="7" width="38.6328125" style="395" customWidth="1"/>
    <col min="8" max="8" width="2.6328125" style="395" customWidth="1"/>
    <col min="9" max="16384" width="8.7265625" style="395"/>
  </cols>
  <sheetData>
    <row r="1" spans="2:7" ht="6" customHeight="1" x14ac:dyDescent="0.35"/>
    <row r="2" spans="2:7" ht="30" customHeight="1" x14ac:dyDescent="0.35">
      <c r="B2" s="397" t="s">
        <v>697</v>
      </c>
      <c r="C2" s="396"/>
      <c r="D2" s="396"/>
      <c r="E2" s="396"/>
      <c r="F2" s="396"/>
      <c r="G2" s="396"/>
    </row>
    <row r="3" spans="2:7" ht="18" customHeight="1" x14ac:dyDescent="0.35">
      <c r="B3" s="398" t="s">
        <v>741</v>
      </c>
      <c r="C3" s="396"/>
      <c r="D3" s="396"/>
      <c r="E3" s="396"/>
      <c r="F3" s="396"/>
      <c r="G3" s="396"/>
    </row>
    <row r="4" spans="2:7" ht="8" customHeight="1" x14ac:dyDescent="0.35"/>
    <row r="5" spans="2:7" ht="16" customHeight="1" x14ac:dyDescent="0.3">
      <c r="B5" s="403" t="s">
        <v>698</v>
      </c>
      <c r="C5" s="399" t="s">
        <v>699</v>
      </c>
      <c r="D5" s="399" t="s">
        <v>700</v>
      </c>
      <c r="E5" s="399" t="s">
        <v>701</v>
      </c>
      <c r="F5" s="399" t="s">
        <v>702</v>
      </c>
      <c r="G5" s="405" t="s">
        <v>703</v>
      </c>
    </row>
    <row r="6" spans="2:7" ht="22" customHeight="1" x14ac:dyDescent="0.35">
      <c r="B6" s="404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0" t="str">
        <f>IF(CONTROLE!$B$2="",MEMORIA_RESULTADOS!$AG$2,UPPER(CONTROLE!$B$2))</f>
        <v>—</v>
      </c>
      <c r="D6" s="401" t="str">
        <f>IF(ISNUMBER(CONTROLE!$B$3),CONTROLE!$B$3,MEMORIA_RESULTADOS!$AG$2)</f>
        <v>—</v>
      </c>
      <c r="E6" s="400" t="str">
        <f>IF(CONTROLE!$B$7="",MEMORIA_RESULTADOS!$AG$2,CONTROLE!$B$7)</f>
        <v>—</v>
      </c>
      <c r="F6" s="402" t="str">
        <f>IF(ISNUMBER(RESULTADOS_DETALHE!$D$6),RESULTADOS_DETALHE!$D$6,MEMORIA_RESULTADOS!$AG$2)</f>
        <v>—</v>
      </c>
      <c r="G6" s="406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7" t="s">
        <v>704</v>
      </c>
      <c r="C8" s="409" t="s">
        <v>473</v>
      </c>
      <c r="D8" s="411" t="s">
        <v>474</v>
      </c>
      <c r="E8" s="413" t="s">
        <v>705</v>
      </c>
      <c r="F8" s="415" t="s">
        <v>702</v>
      </c>
      <c r="G8" s="417" t="s">
        <v>706</v>
      </c>
    </row>
    <row r="9" spans="2:7" ht="32" customHeight="1" x14ac:dyDescent="0.35">
      <c r="B9" s="419" t="str">
        <f>IF(ISNUMBER(VTA_FINAL),VTA_FINAL,MEMORIA_RESULTADOS!$AG$2)</f>
        <v>—</v>
      </c>
      <c r="C9" s="420" t="str">
        <f>IF(ISNUMBER(RESULTADOS_DETALHE!$D$22),RESULTADOS_DETALHE!$D$22,MEMORIA_RESULTADOS!$AG$2)</f>
        <v>—</v>
      </c>
      <c r="D9" s="421" t="str">
        <f>IF(NOT(METODO_RETROATIVO="PCs"),MEMORIA_RESULTADOS!$AG$2,IF(ISNUMBER(RETROATIVO_POTENCIAL_VTA),RETROATIVO_POTENCIAL_VTA,MEMORIA_RESULTADOS!$AG$2))</f>
        <v>—</v>
      </c>
      <c r="E9" s="422" t="str">
        <f ca="1">IF(ISNUMBER(SALDO_REMANESCENTE_ATUAL),SALDO_REMANESCENTE_ATUAL,MEMORIA_RESULTADOS!$AG$2)</f>
        <v>—</v>
      </c>
      <c r="F9" s="423" t="str">
        <f>F6</f>
        <v>—</v>
      </c>
      <c r="G9" s="424" t="str">
        <f ca="1">RESULTADOS_DETALHE!$A$7</f>
        <v>PENDÊNCIAS PARA CONCLUSÃO:</v>
      </c>
    </row>
    <row r="10" spans="2:7" ht="44" customHeight="1" x14ac:dyDescent="0.35">
      <c r="B10" s="408" t="str">
        <f>IF(AND(METODO_RETROATIVO="PCs",N(RETROATIVO_POTENCIAL_VTA)&lt;&gt;0),MEMORIA_RESULTADOS!$AG$8,MEMORIA_RESULTADOS!$AG$7)</f>
        <v>Valor Total Atualizado do contrato pelo método selecionado.</v>
      </c>
      <c r="C10" s="410" t="str">
        <f>MEMORIA_RESULTADOS!$AG$9</f>
        <v>Diferença reconhecida a pagar à contratada.</v>
      </c>
      <c r="D10" s="412" t="str">
        <f>IF(METODO_RETROATIVO="PCs",MEMORIA_RESULTADOS!$AG$10,MEMORIA_RESULTADOS!$AG$11)</f>
        <v>Não se aplica ao método selecionado.</v>
      </c>
      <c r="E10" s="414" t="str">
        <f>MEMORIA_RESULTADOS!$AG$12</f>
        <v>Saldo atualizado que ainda falta executar.</v>
      </c>
      <c r="F10" s="416" t="str">
        <f>IF(ISNUMBER(F9),MEMORIA_RESULTADOS!$AG$13,MEMORIA_RESULTADOS!$AG$14)</f>
        <v>Aguardando percentuais completos dos ciclos.</v>
      </c>
      <c r="G10" s="418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5" t="s">
        <v>707</v>
      </c>
      <c r="C12" s="426"/>
      <c r="D12" s="426"/>
      <c r="E12" s="426"/>
      <c r="F12" s="426"/>
      <c r="G12" s="426"/>
    </row>
    <row r="13" spans="2:7" ht="22" customHeight="1" x14ac:dyDescent="0.35">
      <c r="B13" s="467" t="s">
        <v>465</v>
      </c>
      <c r="C13" s="468" t="s">
        <v>427</v>
      </c>
      <c r="D13" s="603" t="s">
        <v>298</v>
      </c>
      <c r="E13" s="603"/>
      <c r="F13" s="603"/>
      <c r="G13" s="603"/>
    </row>
    <row r="14" spans="2:7" ht="30" customHeight="1" x14ac:dyDescent="0.35">
      <c r="B14" s="427" t="str">
        <f>RESULTADOS_DETALHE!$A$83</f>
        <v>Executado apurado</v>
      </c>
      <c r="C14" s="431" t="str">
        <f>IF(RESULTADOS_DETALHE!$B$83="",MEMORIA_RESULTADOS!$AG$2,RESULTADOS_DETALHE!$B$83)</f>
        <v>—</v>
      </c>
      <c r="D14" s="609" t="str">
        <f>IF(METODO_RETROATIVO="PCs",MEMORIA_RESULTADOS!$AG$24,IF(METODO_RETROATIVO="Itens",MEMORIA_RESULTADOS!$AG$26,MEMORIA_RESULTADOS!$AG$25))</f>
        <v>Valores efetivamente pagos, conforme a aba financeiro.</v>
      </c>
      <c r="E14" s="609"/>
      <c r="F14" s="609"/>
      <c r="G14" s="609"/>
    </row>
    <row r="15" spans="2:7" ht="30" customHeight="1" x14ac:dyDescent="0.35">
      <c r="B15" s="428" t="str">
        <f>RESULTADOS_DETALHE!$A$84</f>
        <v>(+) Ajustes ainda devidos</v>
      </c>
      <c r="C15" s="432" t="str">
        <f>IF(RESULTADOS_DETALHE!$B$84="",MEMORIA_RESULTADOS!$AG$2,RESULTADOS_DETALHE!$B$84)</f>
        <v>—</v>
      </c>
      <c r="D15" s="602" t="str">
        <f>IF(METODO_RETROATIVO="PCs",MEMORIA_RESULTADOS!$AG$27,IF(METODO_RETROATIVO="Itens",MEMORIA_RESULTADOS!$AG$29,MEMORIA_RESULTADOS!$AG$28))</f>
        <v>Reajuste já reconhecido e ainda não contido no valor pago.</v>
      </c>
      <c r="E15" s="602"/>
      <c r="F15" s="602"/>
      <c r="G15" s="602"/>
    </row>
    <row r="16" spans="2:7" ht="30" customHeight="1" thickBot="1" x14ac:dyDescent="0.4">
      <c r="B16" s="428" t="str">
        <f>RESULTADOS_DETALHE!$A$85</f>
        <v>(+) Remanescente atualizado</v>
      </c>
      <c r="C16" s="432" t="str">
        <f ca="1">IF(RESULTADOS_DETALHE!$B$85="",MEMORIA_RESULTADOS!$AG$2,RESULTADOS_DETALHE!$B$85)</f>
        <v>—</v>
      </c>
      <c r="D16" s="606" t="str">
        <f>IF(METODO_RETROATIVO="PCs",MEMORIA_RESULTADOS!$AG$30,MEMORIA_RESULTADOS!$AG$31)</f>
        <v>Saldo que ainda falta executar, já atualizado.</v>
      </c>
      <c r="E16" s="606"/>
      <c r="F16" s="606"/>
      <c r="G16" s="606"/>
    </row>
    <row r="17" spans="2:7" ht="30" customHeight="1" x14ac:dyDescent="0.35">
      <c r="B17" s="434" t="str">
        <f>RESULTADOS_DETALHE!$A$86</f>
        <v>(=) VTA Oficial</v>
      </c>
      <c r="C17" s="435" t="str">
        <f>IF(RESULTADOS_DETALHE!$B$86="",MEMORIA_RESULTADOS!$AG$2,RESULTADOS_DETALHE!$B$86)</f>
        <v>—</v>
      </c>
      <c r="D17" s="610" t="str">
        <f>MEMORIA_RESULTADOS!$AG$32</f>
        <v>Resultado final do método de apuração selecionado.</v>
      </c>
      <c r="E17" s="610"/>
      <c r="F17" s="610"/>
      <c r="G17" s="610"/>
    </row>
    <row r="18" spans="2:7" ht="30" customHeight="1" x14ac:dyDescent="0.35">
      <c r="B18" s="469" t="str">
        <f>MEMORIA_RESULTADOS!$AG$33</f>
        <v>VTA sem a parcela potencial (referência)</v>
      </c>
      <c r="C18" s="470" t="str">
        <f>IF(NOT(METODO_RETROATIVO="PCs"),MEMORIA_RESULTADOS!$AG$2,IF(ISNUMBER(VTA_SEM_POTENCIAL),VTA_SEM_POTENCIAL,MEMORIA_RESULTADOS!$AG$2))</f>
        <v>—</v>
      </c>
      <c r="D18" s="608" t="str">
        <f>IF(METODO_RETROATIVO="PCs",MEMORIA_RESULTADOS!$AG$34,MEMORIA_RESULTADOS!$AG$40)</f>
        <v>Não se aplica ao método selecionado.</v>
      </c>
      <c r="E18" s="608"/>
      <c r="F18" s="608"/>
      <c r="G18" s="608"/>
    </row>
    <row r="19" spans="2:7" ht="30" customHeight="1" x14ac:dyDescent="0.35">
      <c r="B19" s="429" t="str">
        <f>MEMORIA_RESULTADOS!$AG$35</f>
        <v>Parcela potencial negativa apurada</v>
      </c>
      <c r="C19" s="432" t="str">
        <f>IF(NOT(METODO_RETROATIVO="PCs"),MEMORIA_RESULTADOS!$AG$2,IF(N(RETROATIVO_POTENCIAL_NEGATIVO)&lt;0,RETROATIVO_POTENCIAL_NEGATIVO,0))</f>
        <v>—</v>
      </c>
      <c r="D19" s="602" t="str">
        <f>IF(NOT(METODO_RETROATIVO="PCs"),MEMORIA_RESULTADOS!$AG$40,IF(N(RETROATIVO_POTENCIAL_NEGATIVO)&lt;0,MEMORIA_RESULTADOS!$AG$36,MEMORIA_RESULTADOS!$AG$37))</f>
        <v>Não se aplica ao método selecionado.</v>
      </c>
      <c r="E19" s="602"/>
      <c r="F19" s="602"/>
      <c r="G19" s="602"/>
    </row>
    <row r="20" spans="2:7" ht="30" customHeight="1" x14ac:dyDescent="0.35">
      <c r="B20" s="430" t="str">
        <f>MEMORIA_RESULTADOS!$AG$38</f>
        <v>Conferência da formação (deve ser R$ 0,00)</v>
      </c>
      <c r="C20" s="433" t="str">
        <f ca="1">IF(CONFERENCIA_FORMACAO_VTA="",MEMORIA_RESULTADOS!$AG$2,CONFERENCIA_FORMACAO_VTA)</f>
        <v>—</v>
      </c>
      <c r="D20" s="602" t="str">
        <f ca="1">IF(RESULTADOS_DETALHE!$C$87="",MEMORIA_RESULTADOS!$AG$39,RESULTADOS_DETALHE!$C$87)</f>
        <v>Aguardando base para conferir.</v>
      </c>
      <c r="E20" s="602"/>
      <c r="F20" s="602"/>
      <c r="G20" s="602"/>
    </row>
    <row r="21" spans="2:7" ht="12" customHeight="1" x14ac:dyDescent="0.35"/>
    <row r="22" spans="2:7" ht="24" customHeight="1" x14ac:dyDescent="0.35">
      <c r="B22" s="425" t="s">
        <v>708</v>
      </c>
      <c r="C22" s="426"/>
      <c r="D22" s="426"/>
      <c r="E22" s="426"/>
      <c r="F22" s="426"/>
      <c r="G22" s="426"/>
    </row>
    <row r="23" spans="2:7" ht="22" customHeight="1" x14ac:dyDescent="0.35">
      <c r="B23" s="467" t="s">
        <v>709</v>
      </c>
      <c r="C23" s="471" t="s">
        <v>441</v>
      </c>
      <c r="D23" s="603" t="s">
        <v>710</v>
      </c>
      <c r="E23" s="603"/>
      <c r="F23" s="603"/>
      <c r="G23" s="603"/>
    </row>
    <row r="24" spans="2:7" ht="30" customHeight="1" x14ac:dyDescent="0.35">
      <c r="B24" s="436" t="s">
        <v>711</v>
      </c>
      <c r="C24" s="437" t="str">
        <f>IF(RESULTADOS_DETALHE!$H$8="",MEMORIA_RESULTADOS!$AG$2,RESULTADOS_DETALHE!$H$8)</f>
        <v>REVISE</v>
      </c>
      <c r="D24" s="604" t="s">
        <v>712</v>
      </c>
      <c r="E24" s="604"/>
      <c r="F24" s="604"/>
      <c r="G24" s="604"/>
    </row>
    <row r="25" spans="2:7" ht="30" customHeight="1" x14ac:dyDescent="0.35">
      <c r="B25" s="429" t="s">
        <v>713</v>
      </c>
      <c r="C25" s="438" t="str">
        <f>IF(RESULTADOS_DETALHE!$H$14="",MEMORIA_RESULTADOS!$AG$2,RESULTADOS_DETALHE!$H$14)</f>
        <v>REVISE</v>
      </c>
      <c r="D25" s="605" t="s">
        <v>714</v>
      </c>
      <c r="E25" s="605"/>
      <c r="F25" s="605"/>
      <c r="G25" s="605"/>
    </row>
    <row r="26" spans="2:7" ht="30" customHeight="1" x14ac:dyDescent="0.35">
      <c r="B26" s="429" t="s">
        <v>715</v>
      </c>
      <c r="C26" s="438" t="str">
        <f>IF(RESULTADOS_DETALHE!$H$24="",MEMORIA_RESULTADOS!$AG$2,RESULTADOS_DETALHE!$H$24)</f>
        <v>REVISE</v>
      </c>
      <c r="D26" s="605" t="s">
        <v>716</v>
      </c>
      <c r="E26" s="605"/>
      <c r="F26" s="605"/>
      <c r="G26" s="605"/>
    </row>
    <row r="27" spans="2:7" ht="30" customHeight="1" x14ac:dyDescent="0.35">
      <c r="B27" s="429" t="s">
        <v>430</v>
      </c>
      <c r="C27" s="438" t="str">
        <f ca="1">IF(RESULTADOS_DETALHE!$H$33="",MEMORIA_RESULTADOS!$AG$2,RESULTADOS_DETALHE!$H$33)</f>
        <v>REVISE</v>
      </c>
      <c r="D27" s="605" t="s">
        <v>717</v>
      </c>
      <c r="E27" s="605"/>
      <c r="F27" s="605"/>
      <c r="G27" s="605"/>
    </row>
    <row r="28" spans="2:7" ht="30" customHeight="1" x14ac:dyDescent="0.35">
      <c r="B28" s="429" t="s">
        <v>718</v>
      </c>
      <c r="C28" s="440" t="str">
        <f ca="1">IF(ISNUMBER(RESULTADOS_DETALHE!$B$35),RESULTADOS_DETALHE!$B$35,MEMORIA_RESULTADOS!$AG$2)</f>
        <v>—</v>
      </c>
      <c r="D28" s="605" t="s">
        <v>719</v>
      </c>
      <c r="E28" s="605"/>
      <c r="F28" s="605"/>
      <c r="G28" s="605"/>
    </row>
    <row r="29" spans="2:7" ht="30" customHeight="1" x14ac:dyDescent="0.35">
      <c r="B29" s="429" t="s">
        <v>720</v>
      </c>
      <c r="C29" s="438" t="str">
        <f ca="1">IF(RESULTADOS_DETALHE!$H$13="",MEMORIA_RESULTADOS!$AG$2,RESULTADOS_DETALHE!$H$13)</f>
        <v>POSICAO ATUAL NAO INFORMADA</v>
      </c>
      <c r="D29" s="605" t="s">
        <v>721</v>
      </c>
      <c r="E29" s="605"/>
      <c r="F29" s="605"/>
      <c r="G29" s="605"/>
    </row>
    <row r="30" spans="2:7" ht="30" customHeight="1" x14ac:dyDescent="0.35">
      <c r="B30" s="429" t="s">
        <v>722</v>
      </c>
      <c r="C30" s="441" t="str">
        <f ca="1">IF(RESULTADOS_DETALHE!$B$13="",MEMORIA_RESULTADOS!$AG$2,RESULTADOS_DETALHE!$B$13)</f>
        <v>—</v>
      </c>
      <c r="D30" s="605" t="s">
        <v>723</v>
      </c>
      <c r="E30" s="605"/>
      <c r="F30" s="605"/>
      <c r="G30" s="605"/>
    </row>
    <row r="31" spans="2:7" ht="30" customHeight="1" x14ac:dyDescent="0.35">
      <c r="B31" s="430" t="s">
        <v>724</v>
      </c>
      <c r="C31" s="439" t="str">
        <f>IF(COUNTA(RESULTADOS_DETALHE!$C$43:$G$50)=0,MEMORIA_RESULTADOS!$AG$17,IF(COUNTIF(RESULTADOS_DETALHE!$H$43:$H$50,"REVISE")&gt;0,"REVISE","VALIDADO"))</f>
        <v>SEM AJUSTES</v>
      </c>
      <c r="D31" s="606" t="s">
        <v>740</v>
      </c>
      <c r="E31" s="607"/>
      <c r="F31" s="607"/>
      <c r="G31" s="607"/>
    </row>
    <row r="32" spans="2:7" ht="12" customHeight="1" x14ac:dyDescent="0.35"/>
    <row r="33" spans="2:7" ht="24" customHeight="1" x14ac:dyDescent="0.35">
      <c r="B33" s="425" t="s">
        <v>725</v>
      </c>
      <c r="C33" s="426"/>
      <c r="D33" s="426"/>
      <c r="E33" s="426"/>
      <c r="F33" s="426"/>
      <c r="G33" s="426"/>
    </row>
    <row r="34" spans="2:7" ht="22" customHeight="1" x14ac:dyDescent="0.35">
      <c r="B34" s="467" t="s">
        <v>291</v>
      </c>
      <c r="C34" s="471" t="s">
        <v>726</v>
      </c>
      <c r="D34" s="471" t="s">
        <v>727</v>
      </c>
      <c r="E34" s="471" t="s">
        <v>728</v>
      </c>
      <c r="F34" s="471" t="s">
        <v>729</v>
      </c>
      <c r="G34" s="468" t="s">
        <v>441</v>
      </c>
    </row>
    <row r="35" spans="2:7" ht="30" customHeight="1" x14ac:dyDescent="0.35">
      <c r="B35" s="442" t="str">
        <f>"C0"&amp;IF(UPPER(CONTROLE!$B$2)="C0"," (vigente)","")</f>
        <v>C0</v>
      </c>
      <c r="C35" s="445" t="str">
        <f>IF(ISNUMBER(parametros!$C$2),parametros!$C$2,MEMORIA_RESULTADOS!$AG$2)</f>
        <v>—</v>
      </c>
      <c r="D35" s="445" t="str">
        <f>IF(ISNUMBER(parametros!$D$2),parametros!$D$2,MEMORIA_RESULTADOS!$AG$2)</f>
        <v>—</v>
      </c>
      <c r="E35" s="446" t="str">
        <f>IF(ISNUMBER(parametros!$E$2),parametros!$E$2,MEMORIA_RESULTADOS!$AG$2)</f>
        <v>—</v>
      </c>
      <c r="F35" s="445" t="str">
        <f>IF(ISNUMBER(parametros!$H$2),parametros!$H$2,IF(parametros!$H$2="",MEMORIA_RESULTADOS!$AG$2,parametros!$H$2))</f>
        <v>—</v>
      </c>
      <c r="G35" s="451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3" t="str">
        <f>"C1"&amp;IF(UPPER(CONTROLE!$B$2)="C1"," (vigente)","")</f>
        <v>C1</v>
      </c>
      <c r="C36" s="447" t="str">
        <f>IF(ISNUMBER(parametros!$C$3),parametros!$C$3,MEMORIA_RESULTADOS!$AG$2)</f>
        <v>—</v>
      </c>
      <c r="D36" s="447" t="str">
        <f>IF(ISNUMBER(parametros!$D$3),parametros!$D$3,MEMORIA_RESULTADOS!$AG$2)</f>
        <v>—</v>
      </c>
      <c r="E36" s="448" t="str">
        <f>IF(ISNUMBER(parametros!$E$3),parametros!$E$3,MEMORIA_RESULTADOS!$AG$2)</f>
        <v>—</v>
      </c>
      <c r="F36" s="447" t="str">
        <f>IF(ISNUMBER(parametros!$H$3),parametros!$H$3,IF(parametros!$H$3="",MEMORIA_RESULTADOS!$AG$2,parametros!$H$3))</f>
        <v>—</v>
      </c>
      <c r="G36" s="452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3" t="str">
        <f>"C2"&amp;IF(UPPER(CONTROLE!$B$2)="C2"," (vigente)","")</f>
        <v>C2</v>
      </c>
      <c r="C37" s="447" t="str">
        <f>IF(ISNUMBER(parametros!$C$4),parametros!$C$4,MEMORIA_RESULTADOS!$AG$2)</f>
        <v>—</v>
      </c>
      <c r="D37" s="447" t="str">
        <f>IF(ISNUMBER(parametros!$D$4),parametros!$D$4,MEMORIA_RESULTADOS!$AG$2)</f>
        <v>—</v>
      </c>
      <c r="E37" s="448" t="str">
        <f>IF(ISNUMBER(parametros!$E$4),parametros!$E$4,MEMORIA_RESULTADOS!$AG$2)</f>
        <v>—</v>
      </c>
      <c r="F37" s="447" t="str">
        <f>IF(ISNUMBER(parametros!$H$4),parametros!$H$4,IF(parametros!$H$4="",MEMORIA_RESULTADOS!$AG$2,parametros!$H$4))</f>
        <v>—</v>
      </c>
      <c r="G37" s="452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3" t="str">
        <f>"C3"&amp;IF(UPPER(CONTROLE!$B$2)="C3"," (vigente)","")</f>
        <v>C3</v>
      </c>
      <c r="C38" s="447" t="str">
        <f>IF(ISNUMBER(parametros!$C$5),parametros!$C$5,MEMORIA_RESULTADOS!$AG$2)</f>
        <v>—</v>
      </c>
      <c r="D38" s="447" t="str">
        <f>IF(ISNUMBER(parametros!$D$5),parametros!$D$5,MEMORIA_RESULTADOS!$AG$2)</f>
        <v>—</v>
      </c>
      <c r="E38" s="448" t="str">
        <f>IF(ISNUMBER(parametros!$E$5),parametros!$E$5,MEMORIA_RESULTADOS!$AG$2)</f>
        <v>—</v>
      </c>
      <c r="F38" s="447" t="str">
        <f>IF(ISNUMBER(parametros!$H$5),parametros!$H$5,IF(parametros!$H$5="",MEMORIA_RESULTADOS!$AG$2,parametros!$H$5))</f>
        <v>—</v>
      </c>
      <c r="G38" s="452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4" t="str">
        <f>"C4"&amp;IF(UPPER(CONTROLE!$B$2)="C4"," (vigente)","")</f>
        <v>C4</v>
      </c>
      <c r="C39" s="449" t="str">
        <f>IF(ISNUMBER(parametros!$C$6),parametros!$C$6,MEMORIA_RESULTADOS!$AG$2)</f>
        <v>—</v>
      </c>
      <c r="D39" s="449" t="str">
        <f>IF(ISNUMBER(parametros!$D$6),parametros!$D$6,MEMORIA_RESULTADOS!$AG$2)</f>
        <v>—</v>
      </c>
      <c r="E39" s="450" t="str">
        <f>IF(ISNUMBER(parametros!$E$6),parametros!$E$6,MEMORIA_RESULTADOS!$AG$2)</f>
        <v>—</v>
      </c>
      <c r="F39" s="449" t="str">
        <f>IF(ISNUMBER(parametros!$H$6),parametros!$H$6,IF(parametros!$H$6="",MEMORIA_RESULTADOS!$AG$2,parametros!$H$6))</f>
        <v>—</v>
      </c>
      <c r="G39" s="453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6" t="str">
        <f>RESULTADOS_DETALHE!$A$15</f>
        <v>2. EXECUÇÃO E RETROATIVO POR CICLO</v>
      </c>
      <c r="C41" s="426"/>
      <c r="D41" s="426"/>
      <c r="E41" s="426"/>
      <c r="F41" s="426"/>
      <c r="G41" s="426"/>
    </row>
    <row r="42" spans="2:7" ht="22" customHeight="1" x14ac:dyDescent="0.35">
      <c r="B42" s="467" t="s">
        <v>291</v>
      </c>
      <c r="C42" s="472" t="str">
        <f>RESULTADOS_DETALHE!$B$15</f>
        <v>Valor de referência</v>
      </c>
      <c r="D42" s="472" t="str">
        <f>RESULTADOS_DETALHE!$C$15</f>
        <v>Valor atualizado</v>
      </c>
      <c r="E42" s="472" t="str">
        <f>RESULTADOS_DETALHE!$D$15</f>
        <v>Diferença</v>
      </c>
    </row>
    <row r="43" spans="2:7" ht="20" customHeight="1" x14ac:dyDescent="0.35">
      <c r="B43" s="454" t="s">
        <v>21</v>
      </c>
      <c r="C43" s="431" t="str">
        <f>IF(RESULTADOS_DETALHE!$B$16="",MEMORIA_RESULTADOS!$AG$2,RESULTADOS_DETALHE!$B$16)</f>
        <v>—</v>
      </c>
      <c r="D43" s="431" t="str">
        <f>IF(RESULTADOS_DETALHE!$C$16="",MEMORIA_RESULTADOS!$AG$2,RESULTADOS_DETALHE!$C$16)</f>
        <v>—</v>
      </c>
      <c r="E43" s="431" t="str">
        <f>IF(RESULTADOS_DETALHE!$D$16="",MEMORIA_RESULTADOS!$AG$2,RESULTADOS_DETALHE!$D$16)</f>
        <v>—</v>
      </c>
    </row>
    <row r="44" spans="2:7" ht="20" customHeight="1" x14ac:dyDescent="0.35">
      <c r="B44" s="455" t="s">
        <v>22</v>
      </c>
      <c r="C44" s="432" t="str">
        <f>IF(RESULTADOS_DETALHE!$B$17="",MEMORIA_RESULTADOS!$AG$2,RESULTADOS_DETALHE!$B$17)</f>
        <v>—</v>
      </c>
      <c r="D44" s="432" t="str">
        <f>IF(RESULTADOS_DETALHE!$C$17="",MEMORIA_RESULTADOS!$AG$2,RESULTADOS_DETALHE!$C$17)</f>
        <v>—</v>
      </c>
      <c r="E44" s="432" t="str">
        <f>IF(RESULTADOS_DETALHE!$D$17="",MEMORIA_RESULTADOS!$AG$2,RESULTADOS_DETALHE!$D$17)</f>
        <v>—</v>
      </c>
    </row>
    <row r="45" spans="2:7" ht="20" customHeight="1" x14ac:dyDescent="0.35">
      <c r="B45" s="455" t="s">
        <v>23</v>
      </c>
      <c r="C45" s="432" t="str">
        <f>IF(RESULTADOS_DETALHE!$B$18="",MEMORIA_RESULTADOS!$AG$2,RESULTADOS_DETALHE!$B$18)</f>
        <v>—</v>
      </c>
      <c r="D45" s="432" t="str">
        <f>IF(RESULTADOS_DETALHE!$C$18="",MEMORIA_RESULTADOS!$AG$2,RESULTADOS_DETALHE!$C$18)</f>
        <v>—</v>
      </c>
      <c r="E45" s="432" t="str">
        <f>IF(RESULTADOS_DETALHE!$D$18="",MEMORIA_RESULTADOS!$AG$2,RESULTADOS_DETALHE!$D$18)</f>
        <v>—</v>
      </c>
    </row>
    <row r="46" spans="2:7" ht="20" customHeight="1" x14ac:dyDescent="0.35">
      <c r="B46" s="455" t="s">
        <v>24</v>
      </c>
      <c r="C46" s="432" t="str">
        <f>IF(RESULTADOS_DETALHE!$B$19="",MEMORIA_RESULTADOS!$AG$2,RESULTADOS_DETALHE!$B$19)</f>
        <v>—</v>
      </c>
      <c r="D46" s="432" t="str">
        <f>IF(RESULTADOS_DETALHE!$C$19="",MEMORIA_RESULTADOS!$AG$2,RESULTADOS_DETALHE!$C$19)</f>
        <v>—</v>
      </c>
      <c r="E46" s="432" t="str">
        <f>IF(RESULTADOS_DETALHE!$D$19="",MEMORIA_RESULTADOS!$AG$2,RESULTADOS_DETALHE!$D$19)</f>
        <v>—</v>
      </c>
    </row>
    <row r="47" spans="2:7" ht="20" customHeight="1" x14ac:dyDescent="0.35">
      <c r="B47" s="455" t="s">
        <v>25</v>
      </c>
      <c r="C47" s="432" t="str">
        <f>IF(RESULTADOS_DETALHE!$B$20="",MEMORIA_RESULTADOS!$AG$2,RESULTADOS_DETALHE!$B$20)</f>
        <v>—</v>
      </c>
      <c r="D47" s="432" t="str">
        <f>IF(RESULTADOS_DETALHE!$C$20="",MEMORIA_RESULTADOS!$AG$2,RESULTADOS_DETALHE!$C$20)</f>
        <v>—</v>
      </c>
      <c r="E47" s="432" t="str">
        <f>IF(RESULTADOS_DETALHE!$D$20="",MEMORIA_RESULTADOS!$AG$2,RESULTADOS_DETALHE!$D$20)</f>
        <v>—</v>
      </c>
    </row>
    <row r="48" spans="2:7" ht="20" customHeight="1" thickBot="1" x14ac:dyDescent="0.4">
      <c r="B48" s="456" t="s">
        <v>429</v>
      </c>
      <c r="C48" s="432"/>
      <c r="D48" s="432"/>
      <c r="E48" s="432" t="str">
        <f>IF(RESULTADOS_DETALHE!$D$21="",MEMORIA_RESULTADOS!$AG$2,RESULTADOS_DETALHE!$D$21)</f>
        <v>—</v>
      </c>
    </row>
    <row r="49" spans="2:7" ht="20" customHeight="1" x14ac:dyDescent="0.35">
      <c r="B49" s="457" t="s">
        <v>26</v>
      </c>
      <c r="C49" s="458" t="str">
        <f>IF(RESULTADOS_DETALHE!$B$22="",MEMORIA_RESULTADOS!$AG$2,RESULTADOS_DETALHE!$B$22)</f>
        <v>—</v>
      </c>
      <c r="D49" s="458" t="str">
        <f>IF(RESULTADOS_DETALHE!$C$22="",MEMORIA_RESULTADOS!$AG$2,RESULTADOS_DETALHE!$C$22)</f>
        <v>—</v>
      </c>
      <c r="E49" s="458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5" t="s">
        <v>730</v>
      </c>
      <c r="C51" s="426"/>
      <c r="D51" s="426"/>
      <c r="E51" s="426"/>
      <c r="F51" s="426"/>
      <c r="G51" s="426"/>
    </row>
    <row r="52" spans="2:7" ht="30" customHeight="1" x14ac:dyDescent="0.35">
      <c r="B52" s="600" t="str">
        <f>IF(RESULTADOS_DETALHE!$E$15="",MEMORIA_RESULTADOS!$AG$18,RESULTADOS_DETALHE!$E$16)</f>
        <v>Não há ciclo reajustado computado nesta apuração.</v>
      </c>
      <c r="C52" s="601"/>
      <c r="D52" s="601"/>
      <c r="E52" s="601"/>
      <c r="F52" s="601"/>
      <c r="G52" s="601"/>
    </row>
    <row r="53" spans="2:7" ht="22" customHeight="1" x14ac:dyDescent="0.35">
      <c r="B53" s="461" t="str">
        <f>IF(RESULTADOS_DETALHE!$E$15="","","Ciclo")</f>
        <v/>
      </c>
      <c r="C53" s="463" t="str">
        <f>RESULTADOS_DETALHE!$F$15&amp;""</f>
        <v/>
      </c>
      <c r="D53" s="463" t="str">
        <f>RESULTADOS_DETALHE!$G$15&amp;""</f>
        <v/>
      </c>
      <c r="E53" s="463" t="str">
        <f>IF(RESULTADOS_DETALHE!$H$15&lt;&gt;"",RESULTADOS_DETALHE!$H$15,IF(RESULTADOS_DETALHE!$E$15&lt;&gt;"",MEMORIA_RESULTADOS!$T$109,""))</f>
        <v/>
      </c>
      <c r="F53" s="599" t="str">
        <f>IF(RESULTADOS_DETALHE!$E$15="","",MEMORIA_RESULTADOS!$AG$19)</f>
        <v/>
      </c>
      <c r="G53" s="599"/>
    </row>
    <row r="54" spans="2:7" ht="32" customHeight="1" x14ac:dyDescent="0.35">
      <c r="B54" s="462" t="str">
        <f>IF(RESULTADOS_DETALHE!$E$17="","","C1")</f>
        <v/>
      </c>
      <c r="C54" s="464" t="str">
        <f>IF(RESULTADOS_DETALHE!$F$17="","",RESULTADOS_DETALHE!$F$17)</f>
        <v/>
      </c>
      <c r="D54" s="464" t="str">
        <f>IF(RESULTADOS_DETALHE!$G$17="","",RESULTADOS_DETALHE!$G$17)</f>
        <v/>
      </c>
      <c r="E54" s="464" t="str">
        <f>IF(RESULTADOS_DETALHE!$H$17="","",RESULTADOS_DETALHE!$H$17)</f>
        <v/>
      </c>
      <c r="F54" s="596" t="str">
        <f>RESULTADOS_DETALHE!$E$17&amp;""</f>
        <v/>
      </c>
      <c r="G54" s="596"/>
    </row>
    <row r="55" spans="2:7" ht="32" customHeight="1" x14ac:dyDescent="0.35">
      <c r="B55" s="462" t="str">
        <f>IF(RESULTADOS_DETALHE!$E$18="","","C2")</f>
        <v/>
      </c>
      <c r="C55" s="464" t="str">
        <f>IF(RESULTADOS_DETALHE!$F$18="","",RESULTADOS_DETALHE!$F$18)</f>
        <v/>
      </c>
      <c r="D55" s="464" t="str">
        <f>IF(RESULTADOS_DETALHE!$G$18="","",RESULTADOS_DETALHE!$G$18)</f>
        <v/>
      </c>
      <c r="E55" s="464" t="str">
        <f>IF(RESULTADOS_DETALHE!$H$18="","",RESULTADOS_DETALHE!$H$18)</f>
        <v/>
      </c>
      <c r="F55" s="596" t="str">
        <f>RESULTADOS_DETALHE!$E$18&amp;""</f>
        <v/>
      </c>
      <c r="G55" s="596"/>
    </row>
    <row r="56" spans="2:7" ht="32" customHeight="1" x14ac:dyDescent="0.35">
      <c r="B56" s="462" t="str">
        <f>IF(RESULTADOS_DETALHE!$E$19="","","C3")</f>
        <v/>
      </c>
      <c r="C56" s="464" t="str">
        <f>IF(RESULTADOS_DETALHE!$F$19="","",RESULTADOS_DETALHE!$F$19)</f>
        <v/>
      </c>
      <c r="D56" s="464" t="str">
        <f>IF(RESULTADOS_DETALHE!$G$19="","",RESULTADOS_DETALHE!$G$19)</f>
        <v/>
      </c>
      <c r="E56" s="464" t="str">
        <f>IF(RESULTADOS_DETALHE!$H$19="","",RESULTADOS_DETALHE!$H$19)</f>
        <v/>
      </c>
      <c r="F56" s="596" t="str">
        <f>RESULTADOS_DETALHE!$E$19&amp;""</f>
        <v/>
      </c>
      <c r="G56" s="596"/>
    </row>
    <row r="57" spans="2:7" ht="32" customHeight="1" x14ac:dyDescent="0.35">
      <c r="B57" s="462" t="str">
        <f>IF(RESULTADOS_DETALHE!$E$20="","","C4")</f>
        <v/>
      </c>
      <c r="C57" s="464" t="str">
        <f>IF(RESULTADOS_DETALHE!$F$20="","",RESULTADOS_DETALHE!$F$20)</f>
        <v/>
      </c>
      <c r="D57" s="464" t="str">
        <f>IF(RESULTADOS_DETALHE!$G$20="","",RESULTADOS_DETALHE!$G$20)</f>
        <v/>
      </c>
      <c r="E57" s="464" t="str">
        <f>IF(RESULTADOS_DETALHE!$H$20="","",RESULTADOS_DETALHE!$H$20)</f>
        <v/>
      </c>
      <c r="F57" s="596" t="str">
        <f>RESULTADOS_DETALHE!$E$20&amp;""</f>
        <v/>
      </c>
      <c r="G57" s="596"/>
    </row>
    <row r="58" spans="2:7" ht="30" customHeight="1" x14ac:dyDescent="0.35">
      <c r="B58" s="600" t="str">
        <f>RESULTADOS_DETALHE!$E$21&amp;""</f>
        <v/>
      </c>
      <c r="C58" s="601"/>
      <c r="D58" s="601"/>
      <c r="E58" s="601"/>
      <c r="F58" s="601"/>
      <c r="G58" s="601"/>
    </row>
    <row r="59" spans="2:7" ht="8" customHeight="1" x14ac:dyDescent="0.35"/>
    <row r="60" spans="2:7" ht="30" customHeight="1" x14ac:dyDescent="0.35">
      <c r="B60" s="597" t="s">
        <v>731</v>
      </c>
      <c r="C60" s="598"/>
      <c r="D60" s="598"/>
      <c r="E60" s="598"/>
      <c r="F60" s="598"/>
      <c r="G60" s="598"/>
    </row>
    <row r="61" spans="2:7" ht="12" customHeight="1" x14ac:dyDescent="0.35"/>
    <row r="62" spans="2:7" ht="24" customHeight="1" x14ac:dyDescent="0.35">
      <c r="B62" s="465" t="str">
        <f>IF(METODO_RETROATIVO="PCs",MEMORIA_RESULTADOS!$AG$20,"")</f>
        <v/>
      </c>
    </row>
    <row r="63" spans="2:7" ht="22" customHeight="1" x14ac:dyDescent="0.35">
      <c r="B63" s="461" t="str">
        <f>IF(METODO_RETROATIVO="PCs",MEMORIA_RESULTADOS!$AG$21,"")</f>
        <v/>
      </c>
      <c r="C63" s="460" t="str">
        <f>IF(METODO_RETROATIVO="PCs",MEMORIA_RESULTADOS!$AG$22,"")</f>
        <v/>
      </c>
      <c r="D63" s="599" t="str">
        <f>IF(METODO_RETROATIVO="PCs",MEMORIA_RESULTADOS!$AG$23,"")</f>
        <v/>
      </c>
      <c r="E63" s="599"/>
      <c r="F63" s="599"/>
      <c r="G63" s="599"/>
    </row>
    <row r="64" spans="2:7" ht="30" customHeight="1" x14ac:dyDescent="0.35">
      <c r="B64" s="459" t="str">
        <f>IF(METODO_RETROATIVO="PCs",RESULTADOS_DETALHE!$A$55,"")</f>
        <v/>
      </c>
      <c r="C64" s="466" t="str">
        <f>IF(METODO_RETROATIVO="PCs",IF(RESULTADOS_DETALHE!$B$55="",MEMORIA_RESULTADOS!$AG$2,RESULTADOS_DETALHE!$B$55),"")</f>
        <v/>
      </c>
      <c r="D64" s="596" t="str">
        <f>IF(METODO_RETROATIVO="PCs",RESULTADOS_DETALHE!$C$55,"")</f>
        <v/>
      </c>
      <c r="E64" s="596"/>
      <c r="F64" s="596"/>
      <c r="G64" s="596"/>
    </row>
    <row r="65" spans="2:7" ht="30" customHeight="1" x14ac:dyDescent="0.35">
      <c r="B65" s="459" t="str">
        <f>IF(METODO_RETROATIVO="PCs",RESULTADOS_DETALHE!$A$56,"")</f>
        <v/>
      </c>
      <c r="C65" s="466" t="str">
        <f>IF(METODO_RETROATIVO="PCs",IF(RESULTADOS_DETALHE!$B$56="",MEMORIA_RESULTADOS!$AG$2,RESULTADOS_DETALHE!$B$56),"")</f>
        <v/>
      </c>
      <c r="D65" s="596" t="str">
        <f>IF(METODO_RETROATIVO="PCs",RESULTADOS_DETALHE!$C$56,"")</f>
        <v/>
      </c>
      <c r="E65" s="596"/>
      <c r="F65" s="596"/>
      <c r="G65" s="596"/>
    </row>
    <row r="66" spans="2:7" ht="30" customHeight="1" x14ac:dyDescent="0.35">
      <c r="B66" s="459" t="str">
        <f>IF(METODO_RETROATIVO="PCs",RESULTADOS_DETALHE!$A$57,"")</f>
        <v/>
      </c>
      <c r="C66" s="466" t="str">
        <f>IF(METODO_RETROATIVO="PCs",IF(RESULTADOS_DETALHE!$B$57="",MEMORIA_RESULTADOS!$AG$2,RESULTADOS_DETALHE!$B$57),"")</f>
        <v/>
      </c>
      <c r="D66" s="596" t="str">
        <f>IF(METODO_RETROATIVO="PCs",RESULTADOS_DETALHE!$C$57,"")</f>
        <v/>
      </c>
      <c r="E66" s="596"/>
      <c r="F66" s="596"/>
      <c r="G66" s="596"/>
    </row>
    <row r="67" spans="2:7" ht="30" customHeight="1" x14ac:dyDescent="0.35">
      <c r="B67" s="459" t="str">
        <f>IF(METODO_RETROATIVO="PCs",RESULTADOS_DETALHE!$A$58,"")</f>
        <v/>
      </c>
      <c r="C67" s="466" t="str">
        <f>IF(METODO_RETROATIVO="PCs",IF(RESULTADOS_DETALHE!$B$58="",MEMORIA_RESULTADOS!$AG$2,RESULTADOS_DETALHE!$B$58),"")</f>
        <v/>
      </c>
      <c r="D67" s="596" t="str">
        <f>IF(METODO_RETROATIVO="PCs",RESULTADOS_DETALHE!$C$58,"")</f>
        <v/>
      </c>
      <c r="E67" s="596"/>
      <c r="F67" s="596"/>
      <c r="G67" s="596"/>
    </row>
    <row r="68" spans="2:7" ht="30" customHeight="1" x14ac:dyDescent="0.35">
      <c r="B68" s="459" t="str">
        <f>IF(METODO_RETROATIVO="PCs",RESULTADOS_DETALHE!$A$59,"")</f>
        <v/>
      </c>
      <c r="C68" s="466" t="str">
        <f>IF(METODO_RETROATIVO="PCs",IF(RESULTADOS_DETALHE!$B$59="",MEMORIA_RESULTADOS!$AG$2,RESULTADOS_DETALHE!$B$59),"")</f>
        <v/>
      </c>
      <c r="D68" s="596" t="str">
        <f>IF(METODO_RETROATIVO="PCs",RESULTADOS_DETALHE!$C$59,"")</f>
        <v/>
      </c>
      <c r="E68" s="596"/>
      <c r="F68" s="596"/>
      <c r="G68" s="596"/>
    </row>
    <row r="69" spans="2:7" ht="30" customHeight="1" x14ac:dyDescent="0.35">
      <c r="B69" s="459" t="str">
        <f>IF(METODO_RETROATIVO="PCs",RESULTADOS_DETALHE!$A$60,"")</f>
        <v/>
      </c>
      <c r="C69" s="466" t="str">
        <f>IF(METODO_RETROATIVO="PCs",IF(RESULTADOS_DETALHE!$B$60="",MEMORIA_RESULTADOS!$AG$2,RESULTADOS_DETALHE!$B$60),"")</f>
        <v/>
      </c>
      <c r="D69" s="596" t="str">
        <f>IF(METODO_RETROATIVO="PCs",RESULTADOS_DETALHE!$C$60,"")</f>
        <v/>
      </c>
      <c r="E69" s="596"/>
      <c r="F69" s="596"/>
      <c r="G69" s="596"/>
    </row>
    <row r="70" spans="2:7" ht="30" customHeight="1" x14ac:dyDescent="0.35">
      <c r="B70" s="459" t="str">
        <f>IF(METODO_RETROATIVO="PCs",RESULTADOS_DETALHE!$A$61,"")</f>
        <v/>
      </c>
      <c r="C70" s="466" t="str">
        <f>IF(METODO_RETROATIVO="PCs",IF(RESULTADOS_DETALHE!$B$61="",MEMORIA_RESULTADOS!$AG$2,RESULTADOS_DETALHE!$B$61),"")</f>
        <v/>
      </c>
      <c r="D70" s="596" t="str">
        <f>IF(METODO_RETROATIVO="PCs",RESULTADOS_DETALHE!$C$61,"")</f>
        <v/>
      </c>
      <c r="E70" s="596"/>
      <c r="F70" s="596"/>
      <c r="G70" s="596"/>
    </row>
    <row r="71" spans="2:7" ht="30" customHeight="1" x14ac:dyDescent="0.35">
      <c r="B71" s="459" t="str">
        <f>IF(METODO_RETROATIVO="PCs",RESULTADOS_DETALHE!$A$62,"")</f>
        <v/>
      </c>
      <c r="C71" s="466" t="str">
        <f>IF(METODO_RETROATIVO="PCs",IF(RESULTADOS_DETALHE!$B$62="",MEMORIA_RESULTADOS!$AG$2,RESULTADOS_DETALHE!$B$62),"")</f>
        <v/>
      </c>
      <c r="D71" s="596" t="str">
        <f>IF(METODO_RETROATIVO="PCs",RESULTADOS_DETALHE!$C$62,"")</f>
        <v/>
      </c>
      <c r="E71" s="596"/>
      <c r="F71" s="596"/>
      <c r="G71" s="596"/>
    </row>
    <row r="72" spans="2:7" ht="20" customHeight="1" x14ac:dyDescent="0.35"/>
    <row r="73" spans="2:7" ht="20" customHeight="1" x14ac:dyDescent="0.35"/>
  </sheetData>
  <mergeCells count="34">
    <mergeCell ref="D18:G18"/>
    <mergeCell ref="D13:G13"/>
    <mergeCell ref="D14:G14"/>
    <mergeCell ref="D15:G15"/>
    <mergeCell ref="D16:G16"/>
    <mergeCell ref="D17:G1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B58:G58"/>
    <mergeCell ref="F53:G53"/>
    <mergeCell ref="F54:G54"/>
    <mergeCell ref="F55:G55"/>
    <mergeCell ref="F56:G56"/>
    <mergeCell ref="F57:G57"/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2026-10-09T22:33:28Z</dcterms:modified>
</cp:coreProperties>
</file>