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nsumo_glosa_lwu20nri\"/>
    </mc:Choice>
  </mc:AlternateContent>
  <xr:revisionPtr revIDLastSave="0" documentId="13_ncr:1_{C3EF65E6-CB01-4FBD-B1CC-CD42C4817B5A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6" l="1"/>
  <c r="AF6" i="6" s="1"/>
  <c r="Y6" i="6"/>
  <c r="AG5" i="6"/>
  <c r="AF5" i="6"/>
  <c r="AE5" i="6"/>
  <c r="AC5" i="6"/>
  <c r="AB5" i="6"/>
  <c r="Y5" i="6"/>
  <c r="AG4" i="6"/>
  <c r="AB4" i="6" s="1"/>
  <c r="AF4" i="6"/>
  <c r="AE4" i="6"/>
  <c r="AC4" i="6"/>
  <c r="Y4" i="6"/>
  <c r="AG3" i="6"/>
  <c r="AC3" i="6" s="1"/>
  <c r="AF3" i="6"/>
  <c r="AE3" i="6"/>
  <c r="Y3" i="6"/>
  <c r="AG2" i="6"/>
  <c r="AF2" i="6" s="1"/>
  <c r="AE2" i="6"/>
  <c r="AC2" i="6"/>
  <c r="AB2" i="6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T75" i="14" l="1"/>
  <c r="D10" i="14"/>
  <c r="AB6" i="6"/>
  <c r="AC6" i="6"/>
  <c r="AB3" i="6"/>
  <c r="AE6" i="6"/>
  <c r="C84" i="15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AD4" i="6" s="1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AD2" i="6" s="1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AD3" i="6" s="1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D5" i="6" s="1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171" i="6" l="1"/>
  <c r="AD6" i="6"/>
  <c r="T74" i="14"/>
  <c r="T73" i="14"/>
  <c r="T72" i="14"/>
  <c r="T71" i="14"/>
  <c r="C52" i="15" s="1"/>
  <c r="T70" i="14"/>
  <c r="A52" i="15"/>
  <c r="H51" i="15"/>
  <c r="G51" i="15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B52" i="15" l="1"/>
  <c r="I262" i="14"/>
  <c r="BG26" i="5" s="1"/>
  <c r="D14" i="14"/>
  <c r="I261" i="14"/>
  <c r="BC72" i="5" s="1"/>
  <c r="D13" i="14"/>
  <c r="G52" i="15"/>
  <c r="H52" i="15"/>
  <c r="D52" i="15"/>
  <c r="E52" i="15"/>
  <c r="F52" i="15"/>
  <c r="F20" i="14"/>
  <c r="I260" i="14"/>
  <c r="L260" i="14" s="1"/>
  <c r="D12" i="14"/>
  <c r="E12" i="14" s="1"/>
  <c r="I259" i="14"/>
  <c r="AU160" i="5" s="1"/>
  <c r="D11" i="14"/>
  <c r="A51" i="15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Q149" i="5"/>
  <c r="L54" i="5"/>
  <c r="T20" i="5"/>
  <c r="F124" i="5"/>
  <c r="T73" i="5"/>
  <c r="BD57" i="5"/>
  <c r="T130" i="5"/>
  <c r="BD113" i="5"/>
  <c r="L125" i="5"/>
  <c r="F77" i="5"/>
  <c r="R39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BD56" i="5"/>
  <c r="AV49" i="5"/>
  <c r="J124" i="5"/>
  <c r="J113" i="5"/>
  <c r="J100" i="5"/>
  <c r="T139" i="5"/>
  <c r="BC123" i="5"/>
  <c r="AX55" i="5"/>
  <c r="F25" i="5"/>
  <c r="BB81" i="5"/>
  <c r="BD81" i="5" s="1"/>
  <c r="J54" i="5"/>
  <c r="H97" i="5"/>
  <c r="AQ26" i="5"/>
  <c r="N43" i="11"/>
  <c r="P43" i="11" s="1"/>
  <c r="BC32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L6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C183" i="5"/>
  <c r="R150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H66" i="11"/>
  <c r="J66" i="11" s="1"/>
  <c r="T59" i="5"/>
  <c r="P74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F164" i="5"/>
  <c r="AV63" i="5"/>
  <c r="BC96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BC139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Q106" i="5"/>
  <c r="R137" i="5"/>
  <c r="AU83" i="5"/>
  <c r="N80" i="5"/>
  <c r="AU37" i="5"/>
  <c r="AV162" i="5"/>
  <c r="L69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K36" i="11"/>
  <c r="M36" i="11" s="1"/>
  <c r="BD63" i="5"/>
  <c r="J261" i="14"/>
  <c r="N64" i="11"/>
  <c r="P64" i="11" s="1"/>
  <c r="AV132" i="5"/>
  <c r="H78" i="5"/>
  <c r="J197" i="5"/>
  <c r="L96" i="5"/>
  <c r="AU182" i="5"/>
  <c r="P9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U122" i="5"/>
  <c r="BD105" i="5"/>
  <c r="BD53" i="5"/>
  <c r="L45" i="5"/>
  <c r="AP14" i="5"/>
  <c r="AR14" i="5" s="1"/>
  <c r="J81" i="5"/>
  <c r="AU191" i="5"/>
  <c r="J41" i="5"/>
  <c r="N82" i="5"/>
  <c r="F192" i="5"/>
  <c r="AV195" i="5"/>
  <c r="J63" i="5"/>
  <c r="J91" i="5"/>
  <c r="J67" i="5"/>
  <c r="AU63" i="5"/>
  <c r="J126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BG110" i="5"/>
  <c r="BH161" i="5"/>
  <c r="BH65" i="5"/>
  <c r="BH64" i="5"/>
  <c r="BG188" i="5"/>
  <c r="BC87" i="5"/>
  <c r="J120" i="5"/>
  <c r="H16" i="5"/>
  <c r="L99" i="5"/>
  <c r="BG48" i="5"/>
  <c r="AT143" i="5"/>
  <c r="AV143" i="5" s="1"/>
  <c r="AC189" i="5"/>
  <c r="BC22" i="5"/>
  <c r="T21" i="5"/>
  <c r="R97" i="5"/>
  <c r="BC57" i="5"/>
  <c r="J94" i="5"/>
  <c r="BC53" i="5"/>
  <c r="BD19" i="5"/>
  <c r="BC182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P65" i="5"/>
  <c r="E61" i="11"/>
  <c r="G61" i="11" s="1"/>
  <c r="BB42" i="5"/>
  <c r="BD42" i="5" s="1"/>
  <c r="AP51" i="5"/>
  <c r="AR51" i="5" s="1"/>
  <c r="F187" i="5"/>
  <c r="AQ51" i="5"/>
  <c r="H126" i="5"/>
  <c r="F181" i="5"/>
  <c r="E52" i="11"/>
  <c r="G52" i="11" s="1"/>
  <c r="BC27" i="5"/>
  <c r="N109" i="11"/>
  <c r="P109" i="11" s="1"/>
  <c r="AQ65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C37" i="5"/>
  <c r="P110" i="5"/>
  <c r="R5" i="5"/>
  <c r="H175" i="11"/>
  <c r="J175" i="11" s="1"/>
  <c r="BD193" i="5"/>
  <c r="BC99" i="5"/>
  <c r="BD172" i="5"/>
  <c r="BD194" i="5"/>
  <c r="BD151" i="5"/>
  <c r="T109" i="5"/>
  <c r="R10" i="5"/>
  <c r="AC131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E14" i="14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AV152" i="5" s="1"/>
  <c r="BC110" i="5"/>
  <c r="N124" i="11"/>
  <c r="P124" i="11" s="1"/>
  <c r="H137" i="5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Y84" i="5"/>
  <c r="H9" i="5"/>
  <c r="N178" i="11"/>
  <c r="P178" i="11" s="1"/>
  <c r="AX119" i="5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R78" i="5"/>
  <c r="F55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Y27" i="5"/>
  <c r="AX27" i="5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U14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X117" i="5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Y7" i="5"/>
  <c r="P186" i="5"/>
  <c r="F156" i="5"/>
  <c r="AX96" i="5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BD124" i="5" s="1"/>
  <c r="BC124" i="5"/>
  <c r="AX134" i="5"/>
  <c r="N54" i="5"/>
  <c r="J128" i="5"/>
  <c r="AU54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X69" i="5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BB41" i="5"/>
  <c r="BD41" i="5" s="1"/>
  <c r="BC41" i="5"/>
  <c r="AX65" i="5"/>
  <c r="AX160" i="5"/>
  <c r="AT154" i="5"/>
  <c r="AV154" i="5" s="1"/>
  <c r="AU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X197" i="5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T199" i="5"/>
  <c r="AV199" i="5" s="1"/>
  <c r="N199" i="5"/>
  <c r="AU199" i="5"/>
  <c r="N44" i="5"/>
  <c r="AU44" i="5"/>
  <c r="AT44" i="5"/>
  <c r="AV44" i="5" s="1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X87" i="5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P44" i="5"/>
  <c r="AY44" i="5"/>
  <c r="AX44" i="5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C66" i="5"/>
  <c r="BB66" i="5"/>
  <c r="BD66" i="5" s="1"/>
  <c r="R66" i="5"/>
  <c r="AU165" i="5"/>
  <c r="AT165" i="5"/>
  <c r="AV165" i="5" s="1"/>
  <c r="N165" i="5"/>
  <c r="P187" i="5"/>
  <c r="AX187" i="5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X196" i="5"/>
  <c r="P196" i="5"/>
  <c r="BB130" i="5"/>
  <c r="BD130" i="5" s="1"/>
  <c r="R130" i="5"/>
  <c r="BC130" i="5"/>
  <c r="N136" i="5"/>
  <c r="P135" i="5"/>
  <c r="AX135" i="5"/>
  <c r="BB175" i="5"/>
  <c r="BD175" i="5" s="1"/>
  <c r="R175" i="5"/>
  <c r="BC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P190" i="5"/>
  <c r="AX190" i="5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AV34" i="5" s="1"/>
  <c r="N34" i="5"/>
  <c r="AU34" i="5"/>
  <c r="P36" i="5"/>
  <c r="AX36" i="5"/>
  <c r="P104" i="5"/>
  <c r="AX104" i="5"/>
  <c r="AZ104" i="5" s="1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BC198" i="5"/>
  <c r="R198" i="5"/>
  <c r="BB198" i="5"/>
  <c r="BD198" i="5" s="1"/>
  <c r="E204" i="1"/>
  <c r="P60" i="5"/>
  <c r="AY60" i="5"/>
  <c r="AX60" i="5"/>
  <c r="AX89" i="5"/>
  <c r="P89" i="5"/>
  <c r="F84" i="5"/>
  <c r="AX164" i="5"/>
  <c r="P164" i="5"/>
  <c r="AX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P62" i="5"/>
  <c r="AX62" i="5"/>
  <c r="AX23" i="5"/>
  <c r="P23" i="5"/>
  <c r="AX14" i="5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P31" i="5"/>
  <c r="N176" i="11"/>
  <c r="P176" i="11" s="1"/>
  <c r="T175" i="5"/>
  <c r="BB158" i="5"/>
  <c r="BD158" i="5" s="1"/>
  <c r="BC158" i="5"/>
  <c r="R158" i="5"/>
  <c r="N37" i="5"/>
  <c r="P76" i="5"/>
  <c r="AX76" i="5"/>
  <c r="L22" i="5"/>
  <c r="BB79" i="5"/>
  <c r="BD79" i="5" s="1"/>
  <c r="R79" i="5"/>
  <c r="BC79" i="5"/>
  <c r="AT175" i="5"/>
  <c r="AV175" i="5" s="1"/>
  <c r="N175" i="5"/>
  <c r="AU175" i="5"/>
  <c r="P6" i="5"/>
  <c r="AX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P42" i="5"/>
  <c r="N197" i="5"/>
  <c r="AU197" i="5"/>
  <c r="AT197" i="5"/>
  <c r="AV197" i="5" s="1"/>
  <c r="AX98" i="5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X173" i="5"/>
  <c r="P173" i="5"/>
  <c r="BC35" i="5"/>
  <c r="BB35" i="5"/>
  <c r="BD35" i="5" s="1"/>
  <c r="R35" i="5"/>
  <c r="AX167" i="5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BD191" i="5" s="1"/>
  <c r="BC191" i="5"/>
  <c r="P136" i="9"/>
  <c r="AX152" i="5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P155" i="5"/>
  <c r="H199" i="5"/>
  <c r="B22" i="15"/>
  <c r="D16" i="15"/>
  <c r="R33" i="5"/>
  <c r="BB33" i="5"/>
  <c r="BD33" i="5" s="1"/>
  <c r="BC33" i="5"/>
  <c r="P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Y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P4" i="5"/>
  <c r="AX20" i="5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P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Y92" i="5"/>
  <c r="P92" i="5"/>
  <c r="AP122" i="5"/>
  <c r="AR122" i="5" s="1"/>
  <c r="AQ122" i="5"/>
  <c r="AC122" i="5"/>
  <c r="AY12" i="5"/>
  <c r="P12" i="5"/>
  <c r="AX12" i="5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P47" i="5"/>
  <c r="L18" i="5"/>
  <c r="AX112" i="5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N173" i="11"/>
  <c r="P173" i="11" s="1"/>
  <c r="T172" i="5"/>
  <c r="P54" i="9"/>
  <c r="P24" i="9"/>
  <c r="AY49" i="5"/>
  <c r="P49" i="5"/>
  <c r="AX49" i="5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AZ187" i="5" l="1"/>
  <c r="AZ108" i="5"/>
  <c r="AY138" i="5"/>
  <c r="AY187" i="5"/>
  <c r="AZ29" i="5"/>
  <c r="AZ48" i="5"/>
  <c r="AZ123" i="5"/>
  <c r="AY127" i="5"/>
  <c r="AY129" i="5"/>
  <c r="AZ35" i="5"/>
  <c r="AZ189" i="5"/>
  <c r="AZ138" i="5"/>
  <c r="AY144" i="5"/>
  <c r="AY91" i="5"/>
  <c r="AZ171" i="5"/>
  <c r="AZ145" i="5"/>
  <c r="AY146" i="5"/>
  <c r="AY143" i="5"/>
  <c r="AY10" i="5"/>
  <c r="AY179" i="5"/>
  <c r="AZ121" i="5"/>
  <c r="AZ139" i="5"/>
  <c r="AY124" i="5"/>
  <c r="AZ27" i="5"/>
  <c r="AZ199" i="5"/>
  <c r="AY35" i="5"/>
  <c r="AZ9" i="5"/>
  <c r="AZ197" i="5"/>
  <c r="AZ124" i="5"/>
  <c r="AY106" i="5"/>
  <c r="AZ84" i="5"/>
  <c r="AZ106" i="5"/>
  <c r="AZ67" i="5"/>
  <c r="AZ69" i="5"/>
  <c r="AY131" i="5"/>
  <c r="AZ72" i="5"/>
  <c r="AY31" i="5"/>
  <c r="AZ57" i="5"/>
  <c r="AY2" i="5"/>
  <c r="AY34" i="5"/>
  <c r="AZ162" i="5"/>
  <c r="AY151" i="5"/>
  <c r="AZ7" i="5"/>
  <c r="AY110" i="5"/>
  <c r="AZ40" i="5"/>
  <c r="AZ107" i="5"/>
  <c r="C86" i="15"/>
  <c r="AZ173" i="5"/>
  <c r="AY139" i="5"/>
  <c r="AY87" i="5"/>
  <c r="AZ168" i="5"/>
  <c r="AY108" i="5"/>
  <c r="AY21" i="5"/>
  <c r="AZ18" i="5"/>
  <c r="AZ83" i="5"/>
  <c r="AZ110" i="5"/>
  <c r="AY173" i="5"/>
  <c r="AZ164" i="5"/>
  <c r="AZ156" i="5"/>
  <c r="AZ66" i="5"/>
  <c r="AY177" i="5"/>
  <c r="AY168" i="5"/>
  <c r="AY53" i="5"/>
  <c r="AZ146" i="5"/>
  <c r="AY145" i="5"/>
  <c r="AY64" i="5"/>
  <c r="AZ143" i="5"/>
  <c r="AZ22" i="5"/>
  <c r="AZ55" i="5"/>
  <c r="AY148" i="5"/>
  <c r="AY33" i="5"/>
  <c r="AZ79" i="5"/>
  <c r="AY76" i="5"/>
  <c r="AY23" i="5"/>
  <c r="AY164" i="5"/>
  <c r="AZ190" i="5"/>
  <c r="AZ88" i="5"/>
  <c r="AZ63" i="5"/>
  <c r="AY169" i="5"/>
  <c r="AY118" i="5"/>
  <c r="AY6" i="5"/>
  <c r="AY95" i="5"/>
  <c r="AY93" i="5"/>
  <c r="AZ122" i="5"/>
  <c r="AZ116" i="5"/>
  <c r="BD8" i="5"/>
  <c r="AZ30" i="5"/>
  <c r="AZ6" i="5"/>
  <c r="AZ95" i="5"/>
  <c r="AZ23" i="5"/>
  <c r="AZ111" i="5"/>
  <c r="AY147" i="5"/>
  <c r="AY122" i="5"/>
  <c r="AZ44" i="5"/>
  <c r="AY22" i="5"/>
  <c r="AY28" i="5"/>
  <c r="AZ132" i="5"/>
  <c r="AZ183" i="5"/>
  <c r="AZ191" i="5"/>
  <c r="AZ98" i="5"/>
  <c r="AZ31" i="5"/>
  <c r="AY71" i="5"/>
  <c r="AY9" i="5"/>
  <c r="AY111" i="5"/>
  <c r="AY156" i="5"/>
  <c r="AZ126" i="5"/>
  <c r="AZ195" i="5"/>
  <c r="AY182" i="5"/>
  <c r="AY51" i="5"/>
  <c r="AY29" i="5"/>
  <c r="AY198" i="5"/>
  <c r="AY197" i="5"/>
  <c r="AZ37" i="5"/>
  <c r="AY61" i="5"/>
  <c r="AY102" i="5"/>
  <c r="AY69" i="5"/>
  <c r="AY154" i="5"/>
  <c r="AY82" i="5"/>
  <c r="AY15" i="5"/>
  <c r="AY48" i="5"/>
  <c r="AZ114" i="5"/>
  <c r="AZ90" i="5"/>
  <c r="AY171" i="5"/>
  <c r="AZ137" i="5"/>
  <c r="AY161" i="5"/>
  <c r="AY55" i="5"/>
  <c r="AZ169" i="5"/>
  <c r="AY80" i="5"/>
  <c r="AZ49" i="5"/>
  <c r="AY32" i="5"/>
  <c r="AZ148" i="5"/>
  <c r="AY183" i="5"/>
  <c r="AZ91" i="5"/>
  <c r="AZ33" i="5"/>
  <c r="AY79" i="5"/>
  <c r="AY98" i="5"/>
  <c r="AZ76" i="5"/>
  <c r="AZ14" i="5"/>
  <c r="AZ71" i="5"/>
  <c r="AZ147" i="5"/>
  <c r="AY66" i="5"/>
  <c r="AY195" i="5"/>
  <c r="AZ182" i="5"/>
  <c r="AZ196" i="5"/>
  <c r="AZ51" i="5"/>
  <c r="AY37" i="5"/>
  <c r="AZ61" i="5"/>
  <c r="AZ97" i="5"/>
  <c r="AZ102" i="5"/>
  <c r="AZ154" i="5"/>
  <c r="AZ82" i="5"/>
  <c r="AY157" i="5"/>
  <c r="AY186" i="5"/>
  <c r="AY26" i="5"/>
  <c r="AZ28" i="5"/>
  <c r="AZ100" i="5"/>
  <c r="AZ113" i="5"/>
  <c r="AZ193" i="5"/>
  <c r="AZ10" i="5"/>
  <c r="AZ99" i="5"/>
  <c r="AY181" i="5"/>
  <c r="AY94" i="5"/>
  <c r="AY196" i="5"/>
  <c r="AZ87" i="5"/>
  <c r="AZ198" i="5"/>
  <c r="AZ136" i="5"/>
  <c r="AY52" i="5"/>
  <c r="AZ157" i="5"/>
  <c r="AY117" i="5"/>
  <c r="AZ125" i="5"/>
  <c r="AY175" i="5"/>
  <c r="AY58" i="5"/>
  <c r="AZ186" i="5"/>
  <c r="AZ175" i="5"/>
  <c r="AZ81" i="5"/>
  <c r="AY99" i="5"/>
  <c r="AZ112" i="5"/>
  <c r="AZ92" i="5"/>
  <c r="AY85" i="5"/>
  <c r="AY170" i="5"/>
  <c r="AZ149" i="5"/>
  <c r="AZ45" i="5"/>
  <c r="AZ103" i="5"/>
  <c r="AZ167" i="5"/>
  <c r="AZ62" i="5"/>
  <c r="AY11" i="5"/>
  <c r="AZ109" i="5"/>
  <c r="AZ158" i="5"/>
  <c r="AY121" i="5"/>
  <c r="AZ135" i="5"/>
  <c r="AY116" i="5"/>
  <c r="AZ177" i="5"/>
  <c r="AZ24" i="5"/>
  <c r="AZ151" i="5"/>
  <c r="AZ64" i="5"/>
  <c r="AZ117" i="5"/>
  <c r="AZ46" i="5"/>
  <c r="AY100" i="5"/>
  <c r="AY77" i="5"/>
  <c r="AZ26" i="5"/>
  <c r="AY90" i="5"/>
  <c r="AY113" i="5"/>
  <c r="AZ17" i="5"/>
  <c r="AY193" i="5"/>
  <c r="AZ105" i="5"/>
  <c r="AY123" i="5"/>
  <c r="AY112" i="5"/>
  <c r="AZ20" i="5"/>
  <c r="AY8" i="5"/>
  <c r="AZ152" i="5"/>
  <c r="AY103" i="5"/>
  <c r="AY189" i="5"/>
  <c r="AY42" i="5"/>
  <c r="AZ11" i="5"/>
  <c r="AY194" i="5"/>
  <c r="AY109" i="5"/>
  <c r="AY104" i="5"/>
  <c r="AZ184" i="5"/>
  <c r="AY190" i="5"/>
  <c r="AY135" i="5"/>
  <c r="AY153" i="5"/>
  <c r="AZ101" i="5"/>
  <c r="AZ21" i="5"/>
  <c r="AY24" i="5"/>
  <c r="AY160" i="5"/>
  <c r="AZ70" i="5"/>
  <c r="AY180" i="5"/>
  <c r="AZ96" i="5"/>
  <c r="AY97" i="5"/>
  <c r="AY199" i="5"/>
  <c r="AY128" i="5"/>
  <c r="AY41" i="5"/>
  <c r="AZ119" i="5"/>
  <c r="AZ185" i="5"/>
  <c r="AY25" i="5"/>
  <c r="AY63" i="5"/>
  <c r="AY114" i="5"/>
  <c r="AY39" i="5"/>
  <c r="AZ74" i="5"/>
  <c r="AY40" i="5"/>
  <c r="AZ181" i="5"/>
  <c r="AY3" i="5"/>
  <c r="AZ200" i="5"/>
  <c r="AY43" i="5"/>
  <c r="AY20" i="5"/>
  <c r="AZ73" i="5"/>
  <c r="AZ8" i="5"/>
  <c r="AY149" i="5"/>
  <c r="AY150" i="5"/>
  <c r="AY155" i="5"/>
  <c r="AY152" i="5"/>
  <c r="AZ42" i="5"/>
  <c r="AY62" i="5"/>
  <c r="AZ89" i="5"/>
  <c r="AZ194" i="5"/>
  <c r="AZ36" i="5"/>
  <c r="AY184" i="5"/>
  <c r="AY158" i="5"/>
  <c r="AZ160" i="5"/>
  <c r="AY70" i="5"/>
  <c r="AY172" i="5"/>
  <c r="AZ134" i="5"/>
  <c r="AZ180" i="5"/>
  <c r="AY96" i="5"/>
  <c r="AZ50" i="5"/>
  <c r="AY67" i="5"/>
  <c r="AZ58" i="5"/>
  <c r="AZ128" i="5"/>
  <c r="AY5" i="5"/>
  <c r="AY83" i="5"/>
  <c r="AY132" i="5"/>
  <c r="AY119" i="5"/>
  <c r="AY17" i="5"/>
  <c r="AY185" i="5"/>
  <c r="AY81" i="5"/>
  <c r="AY105" i="5"/>
  <c r="AZ127" i="5"/>
  <c r="AY133" i="5"/>
  <c r="AZ3" i="5"/>
  <c r="AY73" i="5"/>
  <c r="AY159" i="5"/>
  <c r="AZ150" i="5"/>
  <c r="AY89" i="5"/>
  <c r="AY176" i="5"/>
  <c r="AZ153" i="5"/>
  <c r="AY101" i="5"/>
  <c r="AY16" i="5"/>
  <c r="AZ130" i="5"/>
  <c r="AY54" i="5"/>
  <c r="AY141" i="5"/>
  <c r="AY65" i="5"/>
  <c r="AZ172" i="5"/>
  <c r="AY134" i="5"/>
  <c r="AY165" i="5"/>
  <c r="AZ5" i="5"/>
  <c r="AY120" i="5"/>
  <c r="AZ25" i="5"/>
  <c r="AY137" i="5"/>
  <c r="AZ39" i="5"/>
  <c r="AY50" i="5"/>
  <c r="AZ77" i="5"/>
  <c r="K260" i="14"/>
  <c r="M260" i="14" s="1"/>
  <c r="O260" i="14" s="1"/>
  <c r="AY125" i="5"/>
  <c r="AZ41" i="5"/>
  <c r="AZ165" i="5"/>
  <c r="AY107" i="5"/>
  <c r="AY74" i="5"/>
  <c r="AY68" i="5"/>
  <c r="AY78" i="5"/>
  <c r="AZ192" i="5"/>
  <c r="AY47" i="5"/>
  <c r="AZ12" i="5"/>
  <c r="AZ43" i="5"/>
  <c r="AZ4" i="5"/>
  <c r="AZ159" i="5"/>
  <c r="AZ19" i="5"/>
  <c r="AZ155" i="5"/>
  <c r="AZ118" i="5"/>
  <c r="AZ60" i="5"/>
  <c r="AZ93" i="5"/>
  <c r="AY36" i="5"/>
  <c r="AZ2" i="5"/>
  <c r="AZ34" i="5"/>
  <c r="AZ176" i="5"/>
  <c r="AZ16" i="5"/>
  <c r="AZ54" i="5"/>
  <c r="AY18" i="5"/>
  <c r="AZ141" i="5"/>
  <c r="AY162" i="5"/>
  <c r="AZ65" i="5"/>
  <c r="AY88" i="5"/>
  <c r="AZ161" i="5"/>
  <c r="AZ15" i="5"/>
  <c r="AZ53" i="5"/>
  <c r="AY72" i="5"/>
  <c r="AZ144" i="5"/>
  <c r="AZ131" i="5"/>
  <c r="AZ188" i="5"/>
  <c r="AZ120" i="5"/>
  <c r="AY46" i="5"/>
  <c r="J260" i="14"/>
  <c r="AZ94" i="5"/>
  <c r="L261" i="14"/>
  <c r="M261" i="14" s="1"/>
  <c r="O261" i="14" s="1"/>
  <c r="BD187" i="5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L263" i="14" l="1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<sst xmlns="http://schemas.openxmlformats.org/spreadsheetml/2006/main" count="40715" uniqueCount="581">
  <si>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</si>
  <si>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</si>
  <si>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</si>
  <si>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</si>
  <si>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</si>
  <si>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</si>
  <si>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</si>
  <si>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</si>
  <si>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</si>
  <si>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</si>
  <si>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</si>
  <si>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</si>
  <si>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</si>
  <si>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</si>
  <si>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</si>
  <si>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</si>
  <si>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</si>
  <si>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</si>
  <si>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</si>
  <si>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</si>
  <si>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</si>
  <si>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</si>
  <si>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</si>
  <si>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</si>
  <si>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</si>
  <si>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</si>
  <si>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</si>
  <si>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</si>
  <si>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</si>
  <si>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</si>
  <si>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</si>
  <si>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</si>
  <si>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</si>
  <si>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</si>
  <si>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</si>
  <si>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</si>
  <si>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</si>
  <si>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</si>
  <si>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</si>
  <si>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</si>
  <si>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</si>
  <si>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</si>
  <si>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</si>
  <si>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</si>
  <si>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</si>
  <si>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</si>
  <si>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</si>
  <si>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</si>
  <si>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</si>
  <si>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</si>
  <si>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</si>
  <si>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</si>
  <si>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</si>
  <si>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</si>
  <si>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</si>
  <si>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</si>
  <si>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</si>
  <si>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</si>
  <si>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</si>
  <si>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</si>
  <si>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</si>
  <si>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</si>
  <si>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</si>
  <si>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</si>
  <si>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</si>
  <si>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</si>
  <si>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</si>
  <si>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</si>
  <si>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</si>
  <si>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</si>
  <si>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</si>
  <si>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</si>
  <si>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</si>
  <si>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</si>
  <si>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</si>
  <si>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</si>
  <si>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</si>
  <si>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</si>
  <si>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</si>
  <si>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</si>
  <si>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</si>
  <si>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</si>
  <si>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</si>
  <si>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</si>
  <si>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</si>
  <si>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</si>
  <si>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</si>
  <si>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</si>
  <si>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</si>
  <si>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</si>
  <si>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</si>
  <si>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</si>
  <si>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</si>
  <si>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</si>
  <si>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</si>
  <si>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</si>
  <si>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</si>
  <si>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</si>
  <si>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</si>
  <si>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</si>
  <si>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</si>
  <si>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</si>
  <si>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</si>
  <si>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</si>
  <si>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</si>
  <si>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</si>
  <si>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</si>
  <si>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</si>
  <si>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</si>
  <si>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</si>
  <si>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</si>
  <si>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</si>
  <si>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</si>
  <si>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</si>
  <si>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</si>
  <si>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</si>
  <si>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</si>
  <si>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</si>
  <si>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</si>
  <si>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</si>
  <si>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</si>
  <si>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</si>
  <si>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</si>
  <si>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</si>
  <si>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</si>
  <si>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</si>
  <si>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</si>
  <si>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</si>
  <si>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</si>
  <si>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</si>
  <si>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</si>
  <si>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</si>
  <si>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</si>
  <si>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</si>
  <si>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</si>
  <si>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</si>
  <si>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</si>
  <si>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</si>
  <si>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</si>
  <si>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</si>
  <si>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</si>
  <si>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</si>
  <si>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</si>
  <si>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</si>
  <si>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</si>
  <si>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</si>
  <si>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</si>
  <si>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</si>
  <si>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</si>
  <si>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</si>
  <si>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</si>
  <si>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</si>
  <si>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</si>
  <si>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</si>
  <si>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</si>
  <si>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</si>
  <si>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</si>
  <si>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</si>
  <si>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</si>
  <si>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</si>
  <si>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</si>
  <si>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</si>
  <si>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</si>
  <si>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</si>
  <si>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</si>
  <si>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</si>
  <si>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</si>
  <si>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</si>
  <si>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</si>
  <si>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</si>
  <si>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</si>
  <si>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</si>
  <si>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</si>
  <si>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</si>
  <si>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</si>
  <si>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</si>
  <si>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</si>
  <si>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</si>
  <si>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</si>
  <si>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</si>
  <si>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</si>
  <si>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</si>
  <si>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</si>
  <si>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</si>
  <si>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</si>
  <si>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</si>
  <si>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</si>
  <si>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</si>
  <si>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</si>
  <si>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</si>
  <si>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</si>
  <si>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</si>
  <si>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</si>
  <si>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</si>
  <si>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</si>
  <si>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</si>
  <si>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</si>
  <si>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</si>
  <si>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</si>
  <si>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</si>
  <si>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</si>
  <si>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</si>
  <si>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</si>
  <si>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</si>
  <si>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</si>
  <si>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</si>
  <si>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</si>
  <si>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</si>
  <si>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</si>
  <si>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</si>
  <si>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</si>
  <si>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</si>
  <si>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</si>
  <si>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</si>
  <si>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</si>
  <si>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</si>
  <si>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</si>
  <si>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</si>
  <si>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</si>
  <si>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</si>
  <si>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</si>
  <si>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</si>
  <si>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</si>
  <si>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</si>
  <si>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</si>
  <si>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</si>
  <si>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</si>
  <si>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</si>
  <si>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</si>
  <si>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</si>
  <si>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</si>
  <si>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</si>
  <si>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</si>
  <si>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</si>
  <si>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</si>
  <si>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</si>
  <si>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</si>
  <si>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</si>
  <si>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</si>
  <si>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</si>
  <si>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</si>
  <si>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</si>
  <si>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</si>
  <si>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</si>
  <si>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</si>
  <si>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</si>
  <si>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</si>
  <si>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</si>
  <si>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</si>
  <si>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</si>
  <si>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</si>
  <si>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</si>
  <si>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</si>
  <si>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</si>
  <si>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</si>
  <si>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</si>
  <si>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</si>
  <si>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</si>
  <si>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</si>
  <si>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</si>
  <si>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</si>
  <si>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</si>
  <si>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</si>
  <si>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</si>
  <si>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</si>
  <si>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</si>
  <si>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</si>
  <si>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</si>
  <si>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</si>
  <si>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</si>
  <si>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</si>
  <si>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</si>
  <si>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</si>
  <si>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</si>
  <si>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</si>
  <si>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</si>
  <si>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</si>
  <si>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</si>
  <si>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</si>
  <si>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</si>
  <si>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</si>
  <si>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</si>
  <si>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</si>
  <si>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</si>
  <si>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</si>
  <si>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</si>
  <si>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</si>
  <si>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</si>
  <si>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</si>
  <si>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</si>
  <si>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</si>
  <si>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</si>
  <si>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</si>
  <si>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</si>
  <si>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</si>
  <si>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</si>
  <si>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</si>
  <si>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</si>
  <si>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</si>
  <si>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</si>
  <si>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</si>
  <si>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</si>
  <si>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</si>
  <si>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</si>
  <si>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</si>
  <si>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</si>
  <si>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</si>
  <si>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</si>
  <si>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</si>
  <si>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</si>
  <si>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</si>
  <si>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</si>
  <si>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</si>
  <si>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</si>
  <si>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</si>
  <si>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</si>
  <si>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</si>
  <si>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</si>
  <si>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</si>
  <si>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</si>
  <si>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</si>
  <si>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</si>
  <si>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</si>
  <si>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</si>
  <si>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</si>
  <si>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</si>
  <si>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</si>
  <si>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</si>
  <si>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</si>
  <si>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</si>
  <si>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</si>
  <si>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</si>
  <si>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</si>
  <si>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</si>
  <si>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</si>
  <si>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</si>
  <si>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</si>
  <si>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</si>
  <si>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</si>
  <si>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</si>
  <si>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</si>
  <si>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</si>
  <si>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</si>
  <si>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</si>
  <si>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</si>
  <si>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</si>
  <si>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</si>
  <si>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</si>
  <si>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</si>
  <si>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</si>
  <si>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</si>
  <si>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</si>
  <si>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</si>
  <si>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</si>
  <si>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</si>
  <si>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</si>
  <si>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</si>
  <si>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</si>
  <si>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</si>
  <si>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</si>
  <si>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</si>
  <si>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</si>
  <si>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</si>
  <si>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</si>
  <si>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</si>
  <si>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</si>
  <si>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</si>
  <si>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</si>
  <si>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</si>
  <si>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</si>
  <si>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</si>
  <si>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</si>
  <si>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</si>
  <si>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</si>
  <si>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</si>
  <si>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</si>
  <si>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</si>
  <si>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</si>
  <si>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</si>
  <si>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</si>
  <si>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</si>
  <si>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</si>
  <si>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</si>
  <si>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</si>
  <si>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</si>
  <si>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</si>
  <si>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</si>
  <si>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</si>
  <si>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</si>
  <si>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</si>
  <si>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</si>
  <si>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</si>
  <si>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</si>
  <si>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</si>
  <si>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</si>
  <si>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</si>
  <si>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</si>
  <si>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</si>
  <si>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</si>
  <si>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</si>
  <si>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</si>
  <si>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</si>
  <si>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</si>
  <si>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</si>
  <si>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</si>
  <si>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</si>
  <si>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</si>
  <si>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</si>
  <si>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</si>
  <si>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</si>
  <si>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</si>
  <si>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</si>
  <si>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</si>
  <si>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</si>
  <si>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</si>
  <si>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</si>
  <si>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</si>
  <si>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</si>
  <si>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</si>
  <si>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</si>
  <si>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</si>
  <si>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</si>
  <si>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</si>
  <si>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</si>
  <si>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</si>
  <si>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</si>
  <si>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</si>
  <si>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</si>
  <si>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</si>
  <si>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</si>
  <si>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</si>
  <si>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</si>
  <si>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</si>
  <si>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</si>
  <si>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</si>
  <si>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</si>
  <si>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</si>
  <si>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</si>
  <si>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</si>
  <si>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</si>
  <si>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</si>
  <si>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</si>
  <si>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</si>
  <si>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</si>
  <si>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</si>
  <si>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</si>
  <si>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</si>
  <si>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</si>
  <si>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</si>
  <si>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</si>
  <si>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</si>
  <si>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</si>
  <si>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</si>
  <si>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</si>
  <si>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</si>
  <si>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</si>
  <si>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</si>
  <si>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</si>
  <si>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</si>
  <si>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</si>
  <si>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</si>
  <si>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</si>
  <si>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</si>
  <si>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</si>
  <si>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</si>
  <si>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</si>
  <si>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</si>
  <si>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</si>
  <si>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</si>
  <si>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</si>
  <si>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</si>
  <si>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</si>
  <si>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</si>
  <si>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</si>
  <si>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</si>
  <si>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</si>
  <si>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</si>
  <si>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</si>
  <si>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</si>
  <si>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</si>
  <si>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</si>
  <si>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</si>
  <si>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</si>
  <si>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</si>
  <si>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</si>
  <si>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</si>
  <si>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</si>
  <si>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</si>
  <si>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</si>
  <si>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</si>
  <si>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</si>
  <si>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</si>
  <si>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</si>
  <si>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</si>
  <si>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</si>
  <si>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</si>
  <si>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</si>
  <si>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</si>
  <si>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</si>
  <si>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</si>
  <si>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</si>
  <si>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</si>
  <si>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</si>
  <si>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</si>
  <si>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</si>
  <si>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</si>
  <si>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</si>
  <si>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</si>
  <si>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</si>
  <si>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</si>
  <si>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</si>
  <si>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</si>
  <si>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</si>
  <si>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</si>
  <si>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</si>
  <si>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</si>
  <si>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</si>
  <si>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</si>
  <si>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</si>
  <si>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</si>
  <si>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</si>
  <si>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</si>
  <si>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</si>
  <si>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</si>
  <si>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</si>
  <si>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</si>
  <si>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</si>
  <si>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</si>
  <si>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</si>
  <si>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</si>
  <si>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</si>
  <si>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</si>
  <si>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</si>
  <si>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</si>
  <si>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</si>
  <si>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</si>
  <si>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</si>
  <si>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</si>
  <si>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</si>
  <si>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</si>
  <si>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</si>
  <si>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</si>
  <si>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</si>
  <si>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</si>
  <si>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</si>
  <si>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</si>
  <si>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</si>
  <si>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</si>
  <si>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</si>
  <si>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</si>
  <si>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</si>
  <si>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</si>
  <si>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</si>
  <si>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</si>
  <si>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</si>
  <si>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</si>
  <si>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</si>
  <si>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</si>
  <si>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</si>
  <si>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</si>
  <si>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</si>
  <si>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</si>
  <si>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</si>
  <si>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</si>
  <si>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</si>
  <si>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</si>
  <si>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</si>
  <si>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</si>
  <si>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</si>
  <si>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</si>
  <si>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</si>
  <si>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</si>
  <si>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retroativo em apuracao. Nao e valor liquido: IR, ISS, INSS e demais retencoes tributarias nao sao glosa.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</si>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</sst>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9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0" fontId="24" fillId="0" borderId="38" xfId="0" applyFont="1" applyAlignment="1">
      <alignment vertical="center"/>
    </xf>
    <xf numFmtId="184" fontId="40" fillId="0" borderId="38" xfId="0" applyNumberFormat="1" applyFont="1" applyAlignment="1">
      <alignment vertical="center"/>
    </xf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46271.919518981478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9" t="s">
        <v>49</v>
      </c>
      <c r="B9" s="390"/>
      <c r="C9" s="390"/>
      <c r="D9" s="390"/>
      <c r="E9" s="390"/>
      <c r="F9" s="39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  <c r="X1" s="488" t="s">
        <v>559</v>
      </c>
      <c r="Y1" s="488" t="s">
        <v>560</v>
      </c>
      <c r="Z1" s="488" t="s">
        <v>561</v>
      </c>
      <c r="AA1" s="488" t="s">
        <v>562</v>
      </c>
      <c r="AB1" s="488" t="s">
        <v>563</v>
      </c>
      <c r="AC1" s="488" t="s">
        <v>564</v>
      </c>
      <c r="AD1" s="488" t="s">
        <v>565</v>
      </c>
      <c r="AE1" s="488" t="s">
        <v>566</v>
      </c>
      <c r="AF1" s="488" t="s">
        <v>567</v>
      </c>
      <c r="AG1" s="488" t="s">
        <v>568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489" t="str">
        <f>IF(COUNT($E$2:$E$200)=0,"",ROUND(SUMPRODUCT($E$2:$E$200,$C$2:$C$200),2))</f>
        <v/>
      </c>
      <c r="AA2" s="489"/>
      <c r="AB2" s="489" t="str">
        <f>IF($AG2&lt;&gt;"AJUSTE APLICADO","",IF($Z2="Valor pago",ROUND($AA2,2),ROUND($Y2-$AA2,2)))</f>
        <v/>
      </c>
      <c r="AC2" s="489" t="str">
        <f>IF($AG2&lt;&gt;"AJUSTE APLICADO","",ROUND($Y2-$AB2,2))</f>
        <v/>
      </c>
      <c r="AD2" s="490">
        <f>IF(ISNUMBER($U$2),$U$2,"")</f>
        <v>1</v>
      </c>
      <c r="AE2" s="489" t="str">
        <f>IF($AG2&lt;&gt;"AJUSTE APLICADO","",ROUND($AB2*$AD2,2))</f>
        <v/>
      </c>
      <c r="AF2" s="4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NEGATIVO"),IF(NOT(ISNUMBER($Y2)),"REVISAR: SEM EXECUCAO CALCULADA NO CICLO",IF(NOT(ISNUMBER($AD2)),"REVISAR: FATOR DO CICLO INDISPONIVEL",IF(ROUND($AA2,2)&gt;ROUND($Y2,2),IF($Z2="Glosa","REVISAR: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489" t="str">
        <f>IF(COUNT($G$2:$G$200)=0,"",ROUND(SUMPRODUCT($G$2:$G$200,$C$2:$C$200),2))</f>
        <v/>
      </c>
      <c r="AA3" s="489"/>
      <c r="AB3" s="489" t="str">
        <f>IF($AG3&lt;&gt;"AJUSTE APLICADO","",IF($Z3="Valor pago",ROUND($AA3,2),ROUND($Y3-$AA3,2)))</f>
        <v/>
      </c>
      <c r="AC3" s="489" t="str">
        <f>IF($AG3&lt;&gt;"AJUSTE APLICADO","",ROUND($Y3-$AB3,2))</f>
        <v/>
      </c>
      <c r="AD3" s="490" t="str">
        <f>IF(ISNUMBER($U$3),$U$3,"")</f>
        <v/>
      </c>
      <c r="AE3" s="489" t="str">
        <f>IF($AG3&lt;&gt;"AJUSTE APLICADO","",ROUND($AB3*$AD3,2))</f>
        <v/>
      </c>
      <c r="AF3" s="4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NEGATIVO"),IF(NOT(ISNUMBER($Y3)),"REVISAR: SEM EXECUCAO CALCULADA NO CICLO",IF(NOT(ISNUMBER($AD3)),"REVISAR: FATOR DO CICLO INDISPONIVEL",IF(ROUND($AA3,2)&gt;ROUND($Y3,2),IF($Z3="Glosa","REVISAR: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489" t="str">
        <f>IF(COUNT($I$2:$I$200)=0,"",ROUND(SUMPRODUCT($I$2:$I$200,$C$2:$C$200),2))</f>
        <v/>
      </c>
      <c r="AA4" s="489"/>
      <c r="AB4" s="489" t="str">
        <f>IF($AG4&lt;&gt;"AJUSTE APLICADO","",IF($Z4="Valor pago",ROUND($AA4,2),ROUND($Y4-$AA4,2)))</f>
        <v/>
      </c>
      <c r="AC4" s="489" t="str">
        <f>IF($AG4&lt;&gt;"AJUSTE APLICADO","",ROUND($Y4-$AB4,2))</f>
        <v/>
      </c>
      <c r="AD4" s="490" t="str">
        <f>IF(ISNUMBER($U$4),$U$4,"")</f>
        <v/>
      </c>
      <c r="AE4" s="489" t="str">
        <f>IF($AG4&lt;&gt;"AJUSTE APLICADO","",ROUND($AB4*$AD4,2))</f>
        <v/>
      </c>
      <c r="AF4" s="4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NEGATIVO"),IF(NOT(ISNUMBER($Y4)),"REVISAR: SEM EXECUCAO CALCULADA NO CICLO",IF(NOT(ISNUMBER($AD4)),"REVISAR: FATOR DO CICLO INDISPONIVEL",IF(ROUND($AA4,2)&gt;ROUND($Y4,2),IF($Z4="Glosa","REVISAR: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489" t="str">
        <f>IF(COUNT($K$2:$K$200)=0,"",ROUND(SUMPRODUCT($K$2:$K$200,$C$2:$C$200),2))</f>
        <v/>
      </c>
      <c r="AA5" s="489"/>
      <c r="AB5" s="489" t="str">
        <f>IF($AG5&lt;&gt;"AJUSTE APLICADO","",IF($Z5="Valor pago",ROUND($AA5,2),ROUND($Y5-$AA5,2)))</f>
        <v/>
      </c>
      <c r="AC5" s="489" t="str">
        <f>IF($AG5&lt;&gt;"AJUSTE APLICADO","",ROUND($Y5-$AB5,2))</f>
        <v/>
      </c>
      <c r="AD5" s="490" t="str">
        <f>IF(ISNUMBER($U$5),$U$5,"")</f>
        <v/>
      </c>
      <c r="AE5" s="489" t="str">
        <f>IF($AG5&lt;&gt;"AJUSTE APLICADO","",ROUND($AB5*$AD5,2))</f>
        <v/>
      </c>
      <c r="AF5" s="4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NEGATIVO"),IF(NOT(ISNUMBER($Y5)),"REVISAR: SEM EXECUCAO CALCULADA NO CICLO",IF(NOT(ISNUMBER($AD5)),"REVISAR: FATOR DO CICLO INDISPONIVEL",IF(ROUND($AA5,2)&gt;ROUND($Y5,2),IF($Z5="Glosa","REVISAR: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489" t="str">
        <f>IF(COUNT($M$2:$M$200)=0,"",ROUND(SUMPRODUCT($M$2:$M$200,$C$2:$C$200),2))</f>
        <v/>
      </c>
      <c r="AA6" s="489"/>
      <c r="AB6" s="489" t="str">
        <f>IF($AG6&lt;&gt;"AJUSTE APLICADO","",IF($Z6="Valor pago",ROUND($AA6,2),ROUND($Y6-$AA6,2)))</f>
        <v/>
      </c>
      <c r="AC6" s="489" t="str">
        <f>IF($AG6&lt;&gt;"AJUSTE APLICADO","",ROUND($Y6-$AB6,2))</f>
        <v/>
      </c>
      <c r="AD6" s="490" t="str">
        <f>IF(ISNUMBER($U$6),$U$6,"")</f>
        <v/>
      </c>
      <c r="AE6" s="489" t="str">
        <f>IF($AG6&lt;&gt;"AJUSTE APLICADO","",ROUND($AB6*$AD6,2))</f>
        <v/>
      </c>
      <c r="AF6" s="4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NEGATIVO"),IF(NOT(ISNUMBER($Y6)),"REVISAR: SEM EXECUCAO CALCULADA NO CICLO",IF(NOT(ISNUMBER($AD6)),"REVISAR: FATOR DO CICLO INDISPONIVEL",IF(ROUND($AA6,2)&gt;ROUND($Y6,2),IF($Z6="Glosa","REVISAR: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488" t="s">
        <v>569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570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571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572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573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DFE41B19-68CB-409D-B85C-2189C4A94570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2" t="s">
        <v>475</v>
      </c>
      <c r="N1" s="393"/>
      <c r="O1" s="393"/>
      <c r="P1" s="393"/>
      <c r="Q1" s="393"/>
      <c r="R1" s="393"/>
      <c r="S1" s="393"/>
      <c r="T1" s="39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7" t="s">
        <v>530</v>
      </c>
      <c r="N8" s="378">
        <f>COUNTIF($A$2:$A$5001,"&lt;&gt;")-SUM(N3:N7)</f>
        <v>0</v>
      </c>
      <c r="O8" s="379">
        <f>SUM($D$2:$D$5001)-SUM(O3:O7)</f>
        <v>0</v>
      </c>
      <c r="P8" s="379">
        <f>SUM($F$2:$F$5001)-SUM(P3:P7)</f>
        <v>0</v>
      </c>
      <c r="Q8" s="379">
        <f>SUM($H$2:$H$5001)-SUM(Q3:Q7)</f>
        <v>0</v>
      </c>
      <c r="R8" s="379">
        <f>SUM($I$2:$I$5001)-SUM(R3:R7)</f>
        <v>0</v>
      </c>
      <c r="S8" s="379">
        <f>SUM($J$2:$J$5001)-SUM(S3:S7)</f>
        <v>0</v>
      </c>
      <c r="T8" s="37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80" t="s">
        <v>26</v>
      </c>
      <c r="N9" s="381">
        <f t="shared" ref="N9:T9" si="5">SUM(N3:N8)</f>
        <v>0</v>
      </c>
      <c r="O9" s="382">
        <f t="shared" si="5"/>
        <v>0</v>
      </c>
      <c r="P9" s="382">
        <f t="shared" si="5"/>
        <v>0</v>
      </c>
      <c r="Q9" s="382">
        <f t="shared" si="5"/>
        <v>0</v>
      </c>
      <c r="R9" s="382">
        <f t="shared" si="5"/>
        <v>0</v>
      </c>
      <c r="S9" s="387">
        <f t="shared" si="5"/>
        <v>0</v>
      </c>
      <c r="T9" s="383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95" t="s">
        <v>482</v>
      </c>
      <c r="N10" s="393"/>
      <c r="O10" s="393"/>
      <c r="P10" s="393"/>
      <c r="Q10" s="393"/>
      <c r="R10" s="393"/>
      <c r="S10" s="393"/>
      <c r="T10" s="396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4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5" t="s">
        <v>26</v>
      </c>
      <c r="N18" s="385">
        <f t="shared" ref="N18:T18" si="6">SUM(N12:N17)</f>
        <v>0</v>
      </c>
      <c r="O18" s="386">
        <f t="shared" si="6"/>
        <v>0</v>
      </c>
      <c r="P18" s="386">
        <f t="shared" si="6"/>
        <v>0</v>
      </c>
      <c r="Q18" s="386">
        <f t="shared" si="6"/>
        <v>0</v>
      </c>
      <c r="R18" s="386">
        <f t="shared" si="6"/>
        <v>0</v>
      </c>
      <c r="S18" s="388">
        <f t="shared" si="6"/>
        <v>0</v>
      </c>
      <c r="T18" s="386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3"/>
      <c r="O19" s="403"/>
      <c r="P19" s="403"/>
      <c r="Q19" s="403"/>
      <c r="R19" s="403"/>
      <c r="S19" s="404">
        <f>ROUND(N($Q$18)+N(MEMORIA_RESULTADOS!$T$39),2)</f>
        <v>0</v>
      </c>
      <c r="T19" s="404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7" t="s">
        <v>487</v>
      </c>
      <c r="N20" s="398"/>
      <c r="O20" s="398"/>
      <c r="P20" s="398"/>
      <c r="Q20" s="398"/>
      <c r="R20" s="398"/>
      <c r="S20" s="398"/>
      <c r="T20" s="39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488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531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489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490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491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492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532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533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493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7" t="s">
        <v>198</v>
      </c>
      <c r="B1" s="407" t="s">
        <v>199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9"/>
      <c r="Q1" s="405" t="s">
        <v>200</v>
      </c>
      <c r="R1" s="406"/>
      <c r="S1" s="406"/>
      <c r="T1" s="406"/>
      <c r="U1" s="406"/>
      <c r="V1" s="406"/>
      <c r="W1" s="406"/>
      <c r="X1" s="406"/>
      <c r="Y1" s="406"/>
      <c r="Z1" s="410" t="s">
        <v>201</v>
      </c>
      <c r="AA1" s="406"/>
      <c r="AB1" s="406"/>
      <c r="AC1" s="406"/>
      <c r="AE1" s="411" t="s">
        <v>202</v>
      </c>
    </row>
    <row r="2" spans="1:31" ht="43.5" customHeight="1" x14ac:dyDescent="0.35">
      <c r="A2" s="41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46271.919518981478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3" t="s">
        <v>268</v>
      </c>
      <c r="B25" s="414"/>
      <c r="C25" s="415"/>
    </row>
    <row r="26" spans="1:3" x14ac:dyDescent="0.35">
      <c r="A26" s="311" t="s">
        <v>269</v>
      </c>
      <c r="B26" s="420" t="s">
        <v>270</v>
      </c>
      <c r="C26" s="421"/>
    </row>
    <row r="27" spans="1:3" x14ac:dyDescent="0.35">
      <c r="A27" s="312" t="s">
        <v>271</v>
      </c>
      <c r="B27" s="422" t="s">
        <v>272</v>
      </c>
      <c r="C27" s="419"/>
    </row>
    <row r="28" spans="1:3" x14ac:dyDescent="0.35">
      <c r="A28" s="313" t="s">
        <v>273</v>
      </c>
      <c r="B28" s="418" t="s">
        <v>274</v>
      </c>
      <c r="C28" s="419"/>
    </row>
    <row r="29" spans="1:3" x14ac:dyDescent="0.35">
      <c r="A29" s="314" t="s">
        <v>275</v>
      </c>
      <c r="B29" s="416" t="s">
        <v>276</v>
      </c>
      <c r="C29" s="41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3" t="s">
        <v>277</v>
      </c>
      <c r="B1" s="406"/>
      <c r="C1" s="406"/>
      <c r="D1" s="406"/>
      <c r="E1" s="406"/>
      <c r="F1" s="406"/>
      <c r="G1" s="406"/>
      <c r="H1" s="406"/>
      <c r="I1" s="406"/>
      <c r="J1" s="40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0" t="s">
        <v>281</v>
      </c>
      <c r="B2" s="406"/>
      <c r="C2" s="406"/>
      <c r="D2" s="406"/>
      <c r="E2" s="406"/>
      <c r="F2" s="406"/>
      <c r="G2" s="406"/>
      <c r="H2" s="406"/>
      <c r="I2" s="406"/>
      <c r="J2" s="40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1" t="str">
        <f>IF(AND(RESULTADOS!$G$43="Sim",RESULTADOS!$D$43&lt;&gt;""),RESULTADOS!$D$43,"")</f>
        <v/>
      </c>
      <c r="E5" s="432"/>
      <c r="F5" s="432"/>
      <c r="G5" s="432"/>
      <c r="H5" s="432"/>
      <c r="I5" s="432"/>
      <c r="J5" s="43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28" t="s">
        <v>289</v>
      </c>
      <c r="B6" s="406"/>
      <c r="C6" s="406"/>
      <c r="D6" s="406"/>
      <c r="E6" s="406"/>
      <c r="F6" s="406"/>
      <c r="G6" s="406"/>
      <c r="H6" s="406"/>
      <c r="I6" s="406"/>
      <c r="J6" s="40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27" t="s">
        <v>290</v>
      </c>
      <c r="B8" s="406"/>
      <c r="C8" s="406"/>
      <c r="D8" s="406"/>
      <c r="E8" s="406"/>
      <c r="F8" s="406"/>
      <c r="G8" s="406"/>
      <c r="H8" s="406"/>
      <c r="I8" s="406"/>
      <c r="J8" s="40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F3-parametros!$F3/parametros!$D12)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F4-parametros!$F4/parametros!$D13)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F5-parametros!$F5/parametros!$D14)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F6-parametros!$F6/parametros!$D15)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9" t="s">
        <v>300</v>
      </c>
      <c r="B17" s="406"/>
      <c r="C17" s="406"/>
      <c r="D17" s="406"/>
      <c r="E17" s="406"/>
      <c r="F17" s="406"/>
      <c r="G17" s="406"/>
      <c r="H17" s="406"/>
      <c r="I17" s="406"/>
      <c r="J17" s="40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27" t="s">
        <v>301</v>
      </c>
      <c r="B19" s="406"/>
      <c r="C19" s="406"/>
      <c r="D19" s="406"/>
      <c r="E19" s="406"/>
      <c r="F19" s="406"/>
      <c r="G19" s="406"/>
      <c r="H19" s="406"/>
      <c r="I19" s="406"/>
      <c r="J19" s="40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1" t="str">
        <f>IF(AND(RESULTADOS!$G$44="Sim",RESULTADOS!$D$44&lt;&gt;""),RESULTADOS!$D$44,"")</f>
        <v/>
      </c>
      <c r="E24" s="432"/>
      <c r="F24" s="432"/>
      <c r="G24" s="432"/>
      <c r="H24" s="432"/>
      <c r="I24" s="432"/>
      <c r="J24" s="43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1" t="str">
        <f>IF(AND(RESULTADOS!$G$45="Sim",RESULTADOS!$D$45&lt;&gt;""),RESULTADOS!$D$45,"")</f>
        <v/>
      </c>
      <c r="E25" s="432"/>
      <c r="F25" s="432"/>
      <c r="G25" s="432"/>
      <c r="H25" s="432"/>
      <c r="I25" s="432"/>
      <c r="J25" s="43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2"/>
      <c r="G26" s="432"/>
      <c r="H26" s="432"/>
      <c r="I26" s="432"/>
      <c r="J26" s="43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0" t="s">
        <v>319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27" t="s">
        <v>326</v>
      </c>
      <c r="B30" s="406"/>
      <c r="C30" s="406"/>
      <c r="D30" s="406"/>
      <c r="E30" s="406"/>
      <c r="F30" s="406"/>
      <c r="G30" s="406"/>
      <c r="H30" s="406"/>
      <c r="I30" s="406"/>
      <c r="J30" s="40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4"/>
      <c r="C36" s="425"/>
      <c r="D36" s="425"/>
      <c r="E36" s="42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376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27" t="s">
        <v>346</v>
      </c>
      <c r="B40" s="406"/>
      <c r="C40" s="406"/>
      <c r="D40" s="406"/>
      <c r="E40" s="406"/>
      <c r="F40" s="406"/>
      <c r="G40" s="406"/>
      <c r="H40" s="406"/>
      <c r="I40" s="406"/>
      <c r="J40" s="406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376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376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376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376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376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376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376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28"/>
      <c r="B48" s="406"/>
      <c r="C48" s="406"/>
      <c r="D48" s="406"/>
      <c r="E48" s="406"/>
      <c r="F48" s="406"/>
      <c r="G48" s="406"/>
      <c r="H48" s="406"/>
      <c r="I48" s="406"/>
      <c r="J48" s="40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28"/>
      <c r="B49" s="406"/>
      <c r="C49" s="406"/>
      <c r="D49" s="406"/>
      <c r="E49" s="406"/>
      <c r="F49" s="406"/>
      <c r="G49" s="406"/>
      <c r="H49" s="406"/>
      <c r="I49" s="406"/>
      <c r="J49" s="40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4" t="s">
        <v>374</v>
      </c>
      <c r="B52" s="435"/>
      <c r="C52" s="435"/>
      <c r="D52" s="435"/>
      <c r="E52" s="435"/>
      <c r="F52" s="435"/>
      <c r="G52" s="435"/>
      <c r="H52" s="435"/>
      <c r="I52" s="57"/>
      <c r="J52" s="434" t="s">
        <v>375</v>
      </c>
      <c r="K52" s="435"/>
      <c r="L52" s="435"/>
      <c r="M52" s="435"/>
      <c r="N52" s="435"/>
      <c r="O52" s="435"/>
      <c r="P52" s="435"/>
      <c r="Q52" s="43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488" t="s">
        <v>574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575</v>
      </c>
      <c r="T70" s="4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576</v>
      </c>
      <c r="T71" s="4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577</v>
      </c>
      <c r="T72" s="4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578</v>
      </c>
      <c r="T73" s="4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579</v>
      </c>
      <c r="T74" s="4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580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66" t="s">
        <v>277</v>
      </c>
      <c r="B1" s="466"/>
      <c r="C1" s="466"/>
      <c r="D1" s="466"/>
      <c r="E1" s="466"/>
      <c r="F1" s="466"/>
      <c r="G1" s="467" t="str">
        <f ca="1">$B$3</f>
        <v>REVISE</v>
      </c>
      <c r="H1" s="468"/>
    </row>
    <row r="2" spans="1:10" ht="90.5" customHeight="1" x14ac:dyDescent="0.3">
      <c r="A2" s="469" t="s">
        <v>449</v>
      </c>
      <c r="B2" s="469"/>
      <c r="C2" s="469"/>
      <c r="D2" s="469"/>
      <c r="E2" s="469"/>
      <c r="F2" s="469"/>
      <c r="G2" s="47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7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73" t="str">
        <f>$D$6</f>
        <v/>
      </c>
      <c r="H3" s="474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75" t="str">
        <f>$D$22</f>
        <v/>
      </c>
      <c r="E5" s="47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7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72"/>
      <c r="D7" s="472"/>
      <c r="E7" s="472"/>
      <c r="F7" s="472"/>
      <c r="G7" s="472"/>
      <c r="H7" s="472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7" t="s">
        <v>494</v>
      </c>
      <c r="B9" s="437"/>
      <c r="C9" s="437"/>
      <c r="D9" s="437"/>
      <c r="E9" s="437"/>
      <c r="F9" s="437"/>
      <c r="G9" s="437"/>
      <c r="H9" s="437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6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5"/>
      <c r="E10" s="465"/>
      <c r="F10" s="464" t="s">
        <v>519</v>
      </c>
      <c r="G10" s="46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1"/>
      <c r="E11" s="441"/>
      <c r="F11" s="440" t="s">
        <v>521</v>
      </c>
      <c r="G11" s="44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0" t="s">
        <v>523</v>
      </c>
      <c r="D12" s="441"/>
      <c r="E12" s="441"/>
      <c r="F12" s="440" t="s">
        <v>524</v>
      </c>
      <c r="G12" s="441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4" t="s">
        <v>526</v>
      </c>
      <c r="D13" s="445"/>
      <c r="E13" s="445"/>
      <c r="F13" s="444" t="s">
        <v>527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495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498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7"/>
      <c r="G16" s="457"/>
      <c r="H16" s="45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8"/>
      <c r="F17" s="457"/>
      <c r="G17" s="457"/>
      <c r="H17" s="45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8"/>
      <c r="F18" s="457"/>
      <c r="G18" s="457"/>
      <c r="H18" s="45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8"/>
      <c r="F19" s="457"/>
      <c r="G19" s="457"/>
      <c r="H19" s="45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8"/>
      <c r="F20" s="457"/>
      <c r="G20" s="457"/>
      <c r="H20" s="45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8"/>
      <c r="F21" s="457"/>
      <c r="G21" s="457"/>
      <c r="H21" s="45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0" t="str">
        <f>IF($G$22="","","Retroativo potencial — em análise"&amp;CHAR(10)&amp;"Valor potencial relacionado a itens ainda em análise. Não integra o retroativo reconhecido enquanto não houver confirmação.")</f>
        <v/>
      </c>
      <c r="F22" s="461"/>
      <c r="G22" s="462" t="str">
        <f>IF($B$5&lt;&gt;"PCs","",IFERROR(RETROATIVO_POTENCIAL_PC,""))</f>
        <v/>
      </c>
      <c r="H22" s="46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 t="s">
        <v>534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496</v>
      </c>
      <c r="C25" s="271" t="s">
        <v>497</v>
      </c>
      <c r="D25" s="272" t="s">
        <v>498</v>
      </c>
      <c r="E25" s="446" t="s">
        <v>450</v>
      </c>
      <c r="F25" s="447"/>
      <c r="G25" s="447"/>
      <c r="H25" s="44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2"/>
      <c r="D34" s="453"/>
      <c r="E34" s="454" t="s">
        <v>451</v>
      </c>
      <c r="F34" s="455"/>
      <c r="G34" s="455"/>
      <c r="H34" s="45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8" t="str">
        <f ca="1">IF($B$35="","Aguardando dado","")</f>
        <v>Aguardando dado</v>
      </c>
      <c r="D35" s="449"/>
      <c r="E35" s="456" t="str">
        <f ca="1">IF($A$39="","",$A$39)</f>
        <v/>
      </c>
      <c r="F35" s="457"/>
      <c r="G35" s="457"/>
      <c r="H35" s="45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8" t="str">
        <f ca="1">IF($B$36="","Aguardando dado","")</f>
        <v>Aguardando dado</v>
      </c>
      <c r="D36" s="449"/>
      <c r="E36" s="458"/>
      <c r="F36" s="457"/>
      <c r="G36" s="457"/>
      <c r="H36" s="45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8" t="str">
        <f>IF($B$37="","Aguardando dado","")</f>
        <v>Aguardando dado</v>
      </c>
      <c r="D37" s="449"/>
      <c r="E37" s="458"/>
      <c r="F37" s="457"/>
      <c r="G37" s="457"/>
      <c r="H37" s="45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0" t="str">
        <f ca="1">IF($B$38="","Aguardando dado","")</f>
        <v>Aguardando dado</v>
      </c>
      <c r="D38" s="451"/>
      <c r="E38" s="458"/>
      <c r="F38" s="457"/>
      <c r="G38" s="457"/>
      <c r="H38" s="459"/>
    </row>
    <row r="39" spans="1:8" ht="15" customHeight="1" x14ac:dyDescent="0.3">
      <c r="A39" s="43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9"/>
      <c r="C39" s="439"/>
      <c r="D39" s="439"/>
      <c r="E39" s="439"/>
      <c r="F39" s="439"/>
      <c r="G39" s="439"/>
      <c r="H39" s="43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491" t="str">
        <f>IF(NOT(AND(MEMORIA_RESULTADOS!$B$4="Itens",MEMORIA_RESULTADOS!$T$75="AJUSTE APLICADO",ISNUMBER(MEMORIA_RESULTADOS!$T$71),MEMORIA_RESULTADOS!$T$71&gt;0)),"","AJUSTE DA EXECUCAO - VALOR PAGO / GLOSA (metodo Itens consumidos)")</f>
        <v/>
      </c>
      <c r="B51" s="266"/>
      <c r="C51" s="266"/>
      <c r="D51" s="266"/>
      <c r="E51" s="266"/>
      <c r="F51" s="266"/>
      <c r="G51" s="266" t="str">
        <f>IF(NOT(AND(MEMORIA_RESULTADOS!$B$4="Itens",MEMORIA_RESULTADOS!$T$75="AJUSTE APLICADO",ISNUMBER(MEMORIA_RESULTADOS!$T$71),MEMORIA_RESULTADOS!$T$71&gt;0)),"","Retroativo do valor pago")</f>
        <v/>
      </c>
      <c r="H51" s="492" t="str">
        <f>IF(NOT(AND(MEMORIA_RESULTADOS!$B$4="Itens",MEMORIA_RESULTADOS!$T$75="AJUSTE APLICADO",ISNUMBER(MEMORIA_RESULTADOS!$T$71),MEMORIA_RESULTADOS!$T$71&gt;0)),"",IF(MEMORIA_RESULTADOS!$T$74="","",MEMORIA_RESULTADOS!$T$74))</f>
        <v/>
      </c>
    </row>
    <row r="52" spans="1:8" ht="15" customHeight="1" x14ac:dyDescent="0.3">
      <c r="A52" s="266" t="str">
        <f>IF(NOT(AND(MEMORIA_RESULTADOS!$B$4="Itens",MEMORIA_RESULTADOS!$T$75="AJUSTE APLICADO",ISNUMBER(MEMORIA_RESULTADOS!$T$71),MEMORIA_RESULTADOS!$T$71&gt;0)),"","Valor calculado da execucao")</f>
        <v/>
      </c>
      <c r="B52" s="492" t="str">
        <f>IF(NOT(AND(MEMORIA_RESULTADOS!$B$4="Itens",MEMORIA_RESULTADOS!$T$75="AJUSTE APLICADO",ISNUMBER(MEMORIA_RESULTADOS!$T$71),MEMORIA_RESULTADOS!$T$71&gt;0)),"",IF(MEMORIA_RESULTADOS!$T$70="","",MEMORIA_RESULTADOS!$T$70))</f>
        <v/>
      </c>
      <c r="C52" s="266" t="str">
        <f>IF(NOT(AND(MEMORIA_RESULTADOS!$B$4="Itens",MEMORIA_RESULTADOS!$T$75="AJUSTE APLICADO",ISNUMBER(MEMORIA_RESULTADOS!$T$71),MEMORIA_RESULTADOS!$T$71&gt;0)),"","(-) Glosa")</f>
        <v/>
      </c>
      <c r="D52" s="492" t="str">
        <f>IF(NOT(AND(MEMORIA_RESULTADOS!$B$4="Itens",MEMORIA_RESULTADOS!$T$75="AJUSTE APLICADO",ISNUMBER(MEMORIA_RESULTADOS!$T$71),MEMORIA_RESULTADOS!$T$71&gt;0)),"",IF(MEMORIA_RESULTADOS!$T$71="","",MEMORIA_RESULTADOS!$T$71))</f>
        <v/>
      </c>
      <c r="E52" s="266" t="str">
        <f>IF(NOT(AND(MEMORIA_RESULTADOS!$B$4="Itens",MEMORIA_RESULTADOS!$T$75="AJUSTE APLICADO",ISNUMBER(MEMORIA_RESULTADOS!$T$71),MEMORIA_RESULTADOS!$T$71&gt;0)),"","(=) Valor pago considerado")</f>
        <v/>
      </c>
      <c r="F52" s="492" t="str">
        <f>IF(NOT(AND(MEMORIA_RESULTADOS!$B$4="Itens",MEMORIA_RESULTADOS!$T$75="AJUSTE APLICADO",ISNUMBER(MEMORIA_RESULTADOS!$T$71),MEMORIA_RESULTADOS!$T$71&gt;0)),"",IF(MEMORIA_RESULTADOS!$T$72="","",MEMORIA_RESULTADOS!$T$72))</f>
        <v/>
      </c>
      <c r="G52" s="266" t="str">
        <f>IF(NOT(AND(MEMORIA_RESULTADOS!$B$4="Itens",MEMORIA_RESULTADOS!$T$75="AJUSTE APLICADO",ISNUMBER(MEMORIA_RESULTADOS!$T$71),MEMORIA_RESULTADOS!$T$71&gt;0)),"","Valor pago atualizado")</f>
        <v/>
      </c>
      <c r="H52" s="492" t="str">
        <f>IF(NOT(AND(MEMORIA_RESULTADOS!$B$4="Itens",MEMORIA_RESULTADOS!$T$75="AJUSTE APLICADO",ISNUMBER(MEMORIA_RESULTADOS!$T$71),MEMORIA_RESULTADOS!$T$71&gt;0)),"",IF(MEMORIA_RESULTADOS!$T$73="","",MEMORIA_RESULTADOS!$T$73))</f>
        <v/>
      </c>
    </row>
    <row r="53" spans="1:8" ht="20" customHeight="1" x14ac:dyDescent="0.3">
      <c r="A53" s="477" t="s">
        <v>535</v>
      </c>
      <c r="B53" s="437"/>
      <c r="C53" s="437"/>
      <c r="D53" s="437"/>
      <c r="E53" s="437"/>
      <c r="F53" s="437"/>
      <c r="G53" s="437"/>
      <c r="H53" s="478"/>
    </row>
    <row r="54" spans="1:8" ht="13" customHeight="1" x14ac:dyDescent="0.3">
      <c r="A54" s="359" t="s">
        <v>445</v>
      </c>
      <c r="B54" s="360" t="s">
        <v>427</v>
      </c>
      <c r="C54" s="479" t="s">
        <v>499</v>
      </c>
      <c r="D54" s="480"/>
      <c r="E54" s="479"/>
      <c r="F54" s="479"/>
      <c r="G54" s="479"/>
      <c r="H54" s="479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81" t="s">
        <v>501</v>
      </c>
      <c r="D55" s="482"/>
      <c r="E55" s="481"/>
      <c r="F55" s="481"/>
      <c r="G55" s="481"/>
      <c r="H55" s="481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81" t="s">
        <v>503</v>
      </c>
      <c r="D56" s="482"/>
      <c r="E56" s="481"/>
      <c r="F56" s="481"/>
      <c r="G56" s="481"/>
      <c r="H56" s="481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81" t="s">
        <v>505</v>
      </c>
      <c r="D57" s="482"/>
      <c r="E57" s="481"/>
      <c r="F57" s="481"/>
      <c r="G57" s="481"/>
      <c r="H57" s="481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81" t="s">
        <v>506</v>
      </c>
      <c r="D58" s="482"/>
      <c r="E58" s="481"/>
      <c r="F58" s="481"/>
      <c r="G58" s="481"/>
      <c r="H58" s="481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81" t="s">
        <v>507</v>
      </c>
      <c r="D59" s="482"/>
      <c r="E59" s="481"/>
      <c r="F59" s="481"/>
      <c r="G59" s="481"/>
      <c r="H59" s="481"/>
    </row>
    <row r="60" spans="1:8" ht="36" customHeight="1" x14ac:dyDescent="0.3">
      <c r="A60" s="334" t="s">
        <v>448</v>
      </c>
      <c r="B60" s="346" t="str">
        <f>$D$22</f>
        <v/>
      </c>
      <c r="C60" s="481" t="s">
        <v>540</v>
      </c>
      <c r="D60" s="482"/>
      <c r="E60" s="481"/>
      <c r="F60" s="481"/>
      <c r="G60" s="481"/>
      <c r="H60" s="481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81" t="s">
        <v>558</v>
      </c>
      <c r="D61" s="482"/>
      <c r="E61" s="481"/>
      <c r="F61" s="481"/>
      <c r="G61" s="481"/>
      <c r="H61" s="481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81" t="s">
        <v>543</v>
      </c>
      <c r="D62" s="482"/>
      <c r="E62" s="481"/>
      <c r="F62" s="481"/>
      <c r="G62" s="481"/>
      <c r="H62" s="481"/>
    </row>
    <row r="63" spans="1:8" ht="30" customHeight="1" x14ac:dyDescent="0.3">
      <c r="A63" s="334" t="s">
        <v>544</v>
      </c>
      <c r="B63" s="346" t="str">
        <f ca="1">$B$36</f>
        <v/>
      </c>
      <c r="C63" s="481" t="s">
        <v>508</v>
      </c>
      <c r="D63" s="482"/>
      <c r="E63" s="481"/>
      <c r="F63" s="481"/>
      <c r="G63" s="481"/>
      <c r="H63" s="481"/>
    </row>
    <row r="64" spans="1:8" ht="30" customHeight="1" x14ac:dyDescent="0.3">
      <c r="A64" s="334" t="s">
        <v>545</v>
      </c>
      <c r="B64" s="346" t="str">
        <f ca="1">$B$38</f>
        <v/>
      </c>
      <c r="C64" s="481" t="s">
        <v>509</v>
      </c>
      <c r="D64" s="482"/>
      <c r="E64" s="481"/>
      <c r="F64" s="481"/>
      <c r="G64" s="481"/>
      <c r="H64" s="481"/>
    </row>
    <row r="65" spans="1:8" ht="30" customHeight="1" x14ac:dyDescent="0.3">
      <c r="A65" s="334" t="s">
        <v>546</v>
      </c>
      <c r="B65" s="347" t="str">
        <f>IF(VTA_FINAL="","",VTA_FINAL)</f>
        <v/>
      </c>
      <c r="C65" s="481" t="s">
        <v>547</v>
      </c>
      <c r="D65" s="482"/>
      <c r="E65" s="481"/>
      <c r="F65" s="481"/>
      <c r="G65" s="481"/>
      <c r="H65" s="481"/>
    </row>
    <row r="66" spans="1:8" ht="30" customHeight="1" x14ac:dyDescent="0.3">
      <c r="A66" s="334" t="s">
        <v>548</v>
      </c>
      <c r="B66" s="346" t="str">
        <f ca="1">$B$13</f>
        <v/>
      </c>
      <c r="C66" s="481" t="s">
        <v>510</v>
      </c>
      <c r="D66" s="482"/>
      <c r="E66" s="481"/>
      <c r="F66" s="481"/>
      <c r="G66" s="481"/>
      <c r="H66" s="481"/>
    </row>
    <row r="67" spans="1:8" ht="30" customHeight="1" x14ac:dyDescent="0.3">
      <c r="A67" s="334" t="s">
        <v>549</v>
      </c>
      <c r="B67" s="375" t="str">
        <f ca="1">$B$3</f>
        <v>REVISE</v>
      </c>
      <c r="C67" s="481" t="s">
        <v>511</v>
      </c>
      <c r="D67" s="482"/>
      <c r="E67" s="481"/>
      <c r="F67" s="481"/>
      <c r="G67" s="481"/>
      <c r="H67" s="481"/>
    </row>
    <row r="68" spans="1:8" ht="14.5" x14ac:dyDescent="0.3">
      <c r="A68" s="483" t="s">
        <v>464</v>
      </c>
      <c r="B68" s="483"/>
      <c r="C68" s="483"/>
      <c r="D68" s="483"/>
      <c r="E68" s="483"/>
      <c r="F68" s="483"/>
      <c r="G68" s="483"/>
      <c r="H68" s="483"/>
    </row>
    <row r="69" spans="1:8" ht="34" customHeight="1" x14ac:dyDescent="0.3">
      <c r="A69" s="48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84"/>
      <c r="C69" s="484"/>
      <c r="D69" s="484"/>
      <c r="E69" s="484"/>
      <c r="F69" s="484"/>
      <c r="G69" s="484"/>
      <c r="H69" s="484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9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3"/>
      <c r="C71" s="393"/>
      <c r="D71" s="393"/>
      <c r="E71" s="393"/>
      <c r="F71" s="393"/>
      <c r="G71" s="393"/>
      <c r="H71" s="39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85" t="s">
        <v>515</v>
      </c>
      <c r="B79" s="485"/>
      <c r="C79" s="485"/>
      <c r="D79" s="485"/>
      <c r="E79" s="485"/>
      <c r="F79" s="485"/>
      <c r="G79" s="485"/>
      <c r="H79" s="485"/>
    </row>
    <row r="80" spans="1:8" ht="28" customHeight="1" x14ac:dyDescent="0.3">
      <c r="A80" s="486" t="s">
        <v>516</v>
      </c>
      <c r="B80" s="486"/>
      <c r="C80" s="486"/>
      <c r="D80" s="486"/>
      <c r="E80" s="486"/>
      <c r="F80" s="486"/>
      <c r="G80" s="486"/>
      <c r="H80" s="486"/>
    </row>
    <row r="81" spans="1:8" ht="28" customHeight="1" x14ac:dyDescent="0.3">
      <c r="A81" s="4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87"/>
      <c r="C81" s="487"/>
      <c r="D81" s="487"/>
      <c r="E81" s="487"/>
      <c r="F81" s="487"/>
      <c r="G81" s="487"/>
      <c r="H81" s="487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 t="s">
        <v>469</v>
      </c>
      <c r="B83" s="346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</f>
        <v>Selecione o metodo em CONTROLE!B1.</v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 t="str">
        <f>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0" t="s">
        <v>470</v>
      </c>
      <c r="B85" s="346" t="str">
        <f>IF(MEMORIA_RESULTADOS!$D$35="","",MEMORIA_RESULTADOS!$D$35)</f>
        <v/>
      </c>
      <c r="C85" s="341" t="s">
        <v>474</v>
      </c>
    </row>
    <row r="86" spans="1:8" ht="24.5" x14ac:dyDescent="0.35">
      <c r="A86" s="343" t="s">
        <v>471</v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2026-09-07T01:04:07Z</dcterms:modified>
</cp:coreProperties>
</file>