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0.RESULTADOS_SEM_EFEITO\templates\"/>
    </mc:Choice>
  </mc:AlternateContent>
  <xr:revisionPtr revIDLastSave="0" documentId="13_ncr:1_{2EE67723-C78D-42A9-9F6E-968B8A0310B9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2" i="14" l="1"/>
  <c r="W95" i="14" s="1"/>
  <c r="W81" i="14"/>
  <c r="W80" i="14"/>
  <c r="V82" i="14"/>
  <c r="V81" i="14"/>
  <c r="V80" i="14"/>
  <c r="U82" i="14"/>
  <c r="U95" i="14" s="1"/>
  <c r="U81" i="14"/>
  <c r="U80" i="14"/>
  <c r="U84" i="14" s="1"/>
  <c r="T82" i="14"/>
  <c r="T84" i="14" s="1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W49" i="14"/>
  <c r="B8" i="13"/>
  <c r="U90" i="14" l="1"/>
  <c r="V84" i="14"/>
  <c r="V87" i="14" s="1"/>
  <c r="V89" i="14" s="1"/>
  <c r="W84" i="14"/>
  <c r="W85" i="14" s="1"/>
  <c r="W90" i="14"/>
  <c r="T93" i="14"/>
  <c r="T92" i="14"/>
  <c r="T91" i="14"/>
  <c r="T88" i="14"/>
  <c r="T87" i="14"/>
  <c r="T89" i="14" s="1"/>
  <c r="T86" i="14"/>
  <c r="T85" i="14"/>
  <c r="T94" i="14"/>
  <c r="U87" i="14"/>
  <c r="U86" i="14"/>
  <c r="U85" i="14"/>
  <c r="U94" i="14"/>
  <c r="U93" i="14"/>
  <c r="U92" i="14"/>
  <c r="U91" i="14"/>
  <c r="U88" i="14"/>
  <c r="V93" i="14"/>
  <c r="V92" i="14"/>
  <c r="V91" i="14"/>
  <c r="V88" i="14"/>
  <c r="V86" i="14"/>
  <c r="V85" i="14"/>
  <c r="V94" i="14"/>
  <c r="W87" i="14"/>
  <c r="W86" i="14"/>
  <c r="W93" i="14"/>
  <c r="W92" i="14"/>
  <c r="W91" i="14"/>
  <c r="W88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A84" i="15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W94" i="14" l="1"/>
  <c r="U89" i="14"/>
  <c r="H20" i="15"/>
  <c r="G20" i="15"/>
  <c r="F20" i="15"/>
  <c r="W97" i="14"/>
  <c r="E20" i="15"/>
  <c r="W96" i="14"/>
  <c r="H19" i="15"/>
  <c r="G19" i="15"/>
  <c r="F19" i="15"/>
  <c r="E19" i="15"/>
  <c r="V97" i="14"/>
  <c r="V96" i="14"/>
  <c r="U97" i="14"/>
  <c r="U96" i="14"/>
  <c r="H18" i="15"/>
  <c r="G18" i="15"/>
  <c r="F18" i="15"/>
  <c r="E18" i="15"/>
  <c r="H17" i="15"/>
  <c r="T100" i="14"/>
  <c r="G17" i="15"/>
  <c r="T99" i="14"/>
  <c r="F17" i="15"/>
  <c r="E17" i="15"/>
  <c r="T97" i="14"/>
  <c r="T96" i="14"/>
  <c r="T101" i="14"/>
  <c r="W89" i="14"/>
  <c r="T73" i="14"/>
  <c r="B83" i="15"/>
  <c r="C83" i="15"/>
  <c r="T72" i="14"/>
  <c r="T70" i="14"/>
  <c r="T71" i="14"/>
  <c r="T39" i="14"/>
  <c r="T41" i="14"/>
  <c r="B61" i="15"/>
  <c r="B58" i="15"/>
  <c r="B59" i="15"/>
  <c r="B56" i="15"/>
  <c r="B57" i="15"/>
  <c r="C15" i="15"/>
  <c r="B55" i="15"/>
  <c r="T8" i="7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9" i="15"/>
  <c r="B18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E16" i="15" l="1"/>
  <c r="E15" i="15"/>
  <c r="T102" i="14"/>
  <c r="E21" i="15" s="1"/>
  <c r="H15" i="15"/>
  <c r="G15" i="15"/>
  <c r="F15" i="15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Z127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AU133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Y123" i="5"/>
  <c r="AX55" i="5"/>
  <c r="AZ55" i="5" s="1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AU8" i="5"/>
  <c r="R118" i="5"/>
  <c r="J131" i="5"/>
  <c r="R20" i="5"/>
  <c r="N63" i="11"/>
  <c r="P63" i="11" s="1"/>
  <c r="L53" i="5"/>
  <c r="BH29" i="5"/>
  <c r="AC14" i="5"/>
  <c r="E141" i="11"/>
  <c r="G141" i="11" s="1"/>
  <c r="H59" i="5"/>
  <c r="L21" i="5"/>
  <c r="AV60" i="5"/>
  <c r="F164" i="5"/>
  <c r="AV63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AZ123" i="5" s="1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AZ99" i="5"/>
  <c r="P90" i="5"/>
  <c r="H99" i="5"/>
  <c r="F125" i="5"/>
  <c r="F6" i="5"/>
  <c r="J99" i="5"/>
  <c r="T62" i="5"/>
  <c r="J77" i="5"/>
  <c r="AY39" i="5"/>
  <c r="L45" i="5"/>
  <c r="AP14" i="5"/>
  <c r="AR14" i="5" s="1"/>
  <c r="J81" i="5"/>
  <c r="J41" i="5"/>
  <c r="N82" i="5"/>
  <c r="F192" i="5"/>
  <c r="J63" i="5"/>
  <c r="J91" i="5"/>
  <c r="J67" i="5"/>
  <c r="AZ10" i="5"/>
  <c r="J126" i="5"/>
  <c r="AU73" i="5"/>
  <c r="AV122" i="5"/>
  <c r="BB156" i="5"/>
  <c r="AU91" i="5"/>
  <c r="N126" i="11"/>
  <c r="P126" i="11" s="1"/>
  <c r="AC43" i="5"/>
  <c r="BH72" i="5"/>
  <c r="BH179" i="5"/>
  <c r="BH57" i="5"/>
  <c r="L141" i="5"/>
  <c r="BG110" i="5"/>
  <c r="BH161" i="5"/>
  <c r="BH65" i="5"/>
  <c r="BH64" i="5"/>
  <c r="BG188" i="5"/>
  <c r="J120" i="5"/>
  <c r="H16" i="5"/>
  <c r="L99" i="5"/>
  <c r="BG48" i="5"/>
  <c r="AT143" i="5"/>
  <c r="AV143" i="5" s="1"/>
  <c r="AC189" i="5"/>
  <c r="T21" i="5"/>
  <c r="R97" i="5"/>
  <c r="J94" i="5"/>
  <c r="AZ41" i="5"/>
  <c r="AZ143" i="5"/>
  <c r="P99" i="5"/>
  <c r="N50" i="11"/>
  <c r="P50" i="11" s="1"/>
  <c r="P39" i="5"/>
  <c r="AT95" i="5"/>
  <c r="BG49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BG80" i="5"/>
  <c r="BH54" i="5"/>
  <c r="BG24" i="5"/>
  <c r="H39" i="5"/>
  <c r="AY143" i="5"/>
  <c r="AQ93" i="5"/>
  <c r="AC25" i="5"/>
  <c r="BB22" i="5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BG61" i="5"/>
  <c r="BG65" i="5"/>
  <c r="BH37" i="5"/>
  <c r="BG153" i="5"/>
  <c r="F9" i="5"/>
  <c r="N99" i="11"/>
  <c r="P99" i="11" s="1"/>
  <c r="BH21" i="5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BG160" i="5"/>
  <c r="P65" i="5"/>
  <c r="AY113" i="5"/>
  <c r="AZ48" i="5"/>
  <c r="AZ132" i="5"/>
  <c r="E61" i="11"/>
  <c r="G61" i="11" s="1"/>
  <c r="AY161" i="5"/>
  <c r="BB42" i="5"/>
  <c r="AP51" i="5"/>
  <c r="AR51" i="5" s="1"/>
  <c r="F187" i="5"/>
  <c r="AY110" i="5"/>
  <c r="AQ51" i="5"/>
  <c r="H126" i="5"/>
  <c r="F181" i="5"/>
  <c r="E52" i="11"/>
  <c r="G52" i="11" s="1"/>
  <c r="BC27" i="5"/>
  <c r="N109" i="11"/>
  <c r="P109" i="11" s="1"/>
  <c r="AY90" i="5"/>
  <c r="AY169" i="5"/>
  <c r="AQ65" i="5"/>
  <c r="AZ137" i="5"/>
  <c r="T83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P77" i="5"/>
  <c r="AQ170" i="5"/>
  <c r="AP170" i="5"/>
  <c r="AR170" i="5" s="1"/>
  <c r="K54" i="11"/>
  <c r="M54" i="11" s="1"/>
  <c r="H180" i="5"/>
  <c r="BD154" i="5"/>
  <c r="J49" i="5"/>
  <c r="AC37" i="5"/>
  <c r="AZ131" i="5"/>
  <c r="AZ144" i="5"/>
  <c r="AZ39" i="5"/>
  <c r="P110" i="5"/>
  <c r="R5" i="5"/>
  <c r="H175" i="11"/>
  <c r="J175" i="11" s="1"/>
  <c r="T109" i="5"/>
  <c r="R10" i="5"/>
  <c r="AC131" i="5"/>
  <c r="T145" i="5"/>
  <c r="BH200" i="5"/>
  <c r="L262" i="14"/>
  <c r="BG9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BB11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BH14" i="5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BG174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G173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G117" i="5"/>
  <c r="BH120" i="5"/>
  <c r="BH113" i="5"/>
  <c r="BG86" i="5"/>
  <c r="BH137" i="5"/>
  <c r="BH191" i="5"/>
  <c r="J262" i="14"/>
  <c r="BH110" i="5"/>
  <c r="BG56" i="5"/>
  <c r="BH8" i="5"/>
  <c r="BG193" i="5"/>
  <c r="BH138" i="5"/>
  <c r="BH18" i="5"/>
  <c r="BG93" i="5"/>
  <c r="BH95" i="5"/>
  <c r="BG158" i="5"/>
  <c r="BH189" i="5"/>
  <c r="BH34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H75" i="5"/>
  <c r="BH131" i="5"/>
  <c r="BH14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H46" i="5"/>
  <c r="BG105" i="5"/>
  <c r="BH45" i="5"/>
  <c r="BG114" i="5"/>
  <c r="BH104" i="5"/>
  <c r="BG12" i="5"/>
  <c r="BH80" i="5"/>
  <c r="BG47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BG59" i="5"/>
  <c r="BH169" i="5"/>
  <c r="BG155" i="5"/>
  <c r="BH103" i="5"/>
  <c r="BG115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Z125" i="5" s="1"/>
  <c r="AQ124" i="5"/>
  <c r="BB147" i="5"/>
  <c r="F48" i="5"/>
  <c r="L139" i="5"/>
  <c r="AU162" i="5"/>
  <c r="AT47" i="5"/>
  <c r="AV47" i="5" s="1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AZ171" i="5" s="1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AY41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Y22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AY117" i="5"/>
  <c r="J33" i="5"/>
  <c r="AC62" i="5"/>
  <c r="AP62" i="5"/>
  <c r="AR62" i="5" s="1"/>
  <c r="AY53" i="5"/>
  <c r="AX53" i="5"/>
  <c r="N177" i="5"/>
  <c r="AX128" i="5"/>
  <c r="AX27" i="5"/>
  <c r="AZ27" i="5" s="1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Z58" i="5" s="1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AZ7" i="5" s="1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Y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Z154" i="5" s="1"/>
  <c r="AY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Y69" i="5"/>
  <c r="AX69" i="5"/>
  <c r="AZ69" i="5" s="1"/>
  <c r="R134" i="5"/>
  <c r="F199" i="5"/>
  <c r="BB65" i="5"/>
  <c r="AP85" i="5"/>
  <c r="AR85" i="5" s="1"/>
  <c r="AC85" i="5"/>
  <c r="AQ85" i="5"/>
  <c r="AT103" i="5"/>
  <c r="AX102" i="5"/>
  <c r="BB41" i="5"/>
  <c r="AX65" i="5"/>
  <c r="AZ65" i="5" s="1"/>
  <c r="AY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AY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N97" i="5"/>
  <c r="AU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AZ52" i="5" s="1"/>
  <c r="BB74" i="5"/>
  <c r="R74" i="5"/>
  <c r="N103" i="11"/>
  <c r="P103" i="11" s="1"/>
  <c r="T102" i="5"/>
  <c r="AQ40" i="5"/>
  <c r="AC40" i="5"/>
  <c r="AP40" i="5"/>
  <c r="AR40" i="5" s="1"/>
  <c r="AT163" i="5"/>
  <c r="AV163" i="5" s="1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T81" i="5"/>
  <c r="AV81" i="5" s="1"/>
  <c r="N81" i="5"/>
  <c r="R123" i="5"/>
  <c r="K124" i="11"/>
  <c r="M124" i="11" s="1"/>
  <c r="AX197" i="5"/>
  <c r="AZ197" i="5" s="1"/>
  <c r="P197" i="5"/>
  <c r="N137" i="5"/>
  <c r="AU137" i="5"/>
  <c r="AT137" i="5"/>
  <c r="AV137" i="5" s="1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U178" i="5"/>
  <c r="AU174" i="5"/>
  <c r="AT174" i="5"/>
  <c r="AV174" i="5" s="1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X108" i="5"/>
  <c r="AX198" i="5"/>
  <c r="P198" i="5"/>
  <c r="AY198" i="5"/>
  <c r="AT199" i="5"/>
  <c r="AV199" i="5" s="1"/>
  <c r="N199" i="5"/>
  <c r="AU199" i="5"/>
  <c r="N44" i="5"/>
  <c r="AU44" i="5"/>
  <c r="AT44" i="5"/>
  <c r="J155" i="5"/>
  <c r="AX168" i="5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R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T161" i="5"/>
  <c r="AU187" i="5"/>
  <c r="AT187" i="5"/>
  <c r="AV187" i="5" s="1"/>
  <c r="N187" i="5"/>
  <c r="AU196" i="5"/>
  <c r="AT196" i="5"/>
  <c r="AV196" i="5" s="1"/>
  <c r="N196" i="5"/>
  <c r="AY130" i="5"/>
  <c r="P130" i="5"/>
  <c r="AX130" i="5"/>
  <c r="R92" i="5"/>
  <c r="AC116" i="5"/>
  <c r="AQ116" i="5"/>
  <c r="AP116" i="5"/>
  <c r="AR116" i="5" s="1"/>
  <c r="BB38" i="5"/>
  <c r="R38" i="5"/>
  <c r="AU3" i="5"/>
  <c r="N3" i="5"/>
  <c r="AT3" i="5"/>
  <c r="AV3" i="5" s="1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U153" i="5"/>
  <c r="AT153" i="5"/>
  <c r="AV153" i="5" s="1"/>
  <c r="N153" i="5"/>
  <c r="R161" i="5"/>
  <c r="BB161" i="5"/>
  <c r="AX29" i="5"/>
  <c r="AZ29" i="5" s="1"/>
  <c r="P29" i="5"/>
  <c r="AX16" i="5"/>
  <c r="AZ16" i="5" s="1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B195" i="5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P116" i="5"/>
  <c r="AX116" i="5"/>
  <c r="AU198" i="5"/>
  <c r="AT198" i="5"/>
  <c r="AV198" i="5" s="1"/>
  <c r="N198" i="5"/>
  <c r="N48" i="11"/>
  <c r="P48" i="11" s="1"/>
  <c r="T47" i="5"/>
  <c r="P179" i="9"/>
  <c r="P101" i="5"/>
  <c r="AX101" i="5"/>
  <c r="AZ101" i="5" s="1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AV190" i="5" s="1"/>
  <c r="AU190" i="5"/>
  <c r="N190" i="5"/>
  <c r="P139" i="5"/>
  <c r="AX139" i="5"/>
  <c r="J127" i="5"/>
  <c r="AX153" i="5"/>
  <c r="AZ153" i="5" s="1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BB66" i="5"/>
  <c r="R66" i="5"/>
  <c r="AU165" i="5"/>
  <c r="AT165" i="5"/>
  <c r="AV165" i="5" s="1"/>
  <c r="N165" i="5"/>
  <c r="P187" i="5"/>
  <c r="AX187" i="5"/>
  <c r="AZ187" i="5" s="1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AZ196" i="5" s="1"/>
  <c r="P196" i="5"/>
  <c r="BB130" i="5"/>
  <c r="R130" i="5"/>
  <c r="N136" i="5"/>
  <c r="P135" i="5"/>
  <c r="AY135" i="5"/>
  <c r="AX135" i="5"/>
  <c r="AZ135" i="5" s="1"/>
  <c r="BB175" i="5"/>
  <c r="R175" i="5"/>
  <c r="AX182" i="5"/>
  <c r="AZ182" i="5" s="1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P195" i="5"/>
  <c r="AY195" i="5"/>
  <c r="AX195" i="5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P138" i="5"/>
  <c r="AP182" i="5"/>
  <c r="AR182" i="5" s="1"/>
  <c r="AC182" i="5"/>
  <c r="AQ182" i="5"/>
  <c r="AU11" i="5"/>
  <c r="AT11" i="5"/>
  <c r="AV11" i="5" s="1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AZ66" i="5" s="1"/>
  <c r="P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P34" i="5"/>
  <c r="AX34" i="5"/>
  <c r="N52" i="5"/>
  <c r="N144" i="11"/>
  <c r="P144" i="11" s="1"/>
  <c r="T143" i="5"/>
  <c r="AU23" i="5"/>
  <c r="AT23" i="5"/>
  <c r="AV23" i="5" s="1"/>
  <c r="N23" i="5"/>
  <c r="P46" i="9"/>
  <c r="BB131" i="5"/>
  <c r="R131" i="5"/>
  <c r="N31" i="5"/>
  <c r="AU31" i="5"/>
  <c r="AT31" i="5"/>
  <c r="AV31" i="5" s="1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AV64" i="5" s="1"/>
  <c r="AU64" i="5"/>
  <c r="R6" i="5"/>
  <c r="BB6" i="5"/>
  <c r="AX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B121" i="5"/>
  <c r="AX57" i="5"/>
  <c r="P57" i="5"/>
  <c r="P184" i="5"/>
  <c r="AX184" i="5"/>
  <c r="T61" i="5"/>
  <c r="N62" i="11"/>
  <c r="P62" i="11" s="1"/>
  <c r="AX122" i="5"/>
  <c r="AZ122" i="5" s="1"/>
  <c r="P122" i="5"/>
  <c r="AY156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P104" i="5"/>
  <c r="AX104" i="5"/>
  <c r="E72" i="11"/>
  <c r="G72" i="11" s="1"/>
  <c r="F71" i="5"/>
  <c r="P111" i="5"/>
  <c r="AY111" i="5"/>
  <c r="AX111" i="5"/>
  <c r="AX93" i="5"/>
  <c r="AZ93" i="5" s="1"/>
  <c r="P93" i="5"/>
  <c r="H193" i="5"/>
  <c r="AX109" i="5"/>
  <c r="P109" i="5"/>
  <c r="N154" i="11"/>
  <c r="P154" i="11" s="1"/>
  <c r="L153" i="5"/>
  <c r="T153" i="5"/>
  <c r="AY9" i="5"/>
  <c r="AX9" i="5"/>
  <c r="P9" i="5"/>
  <c r="H127" i="5"/>
  <c r="P194" i="5"/>
  <c r="AX194" i="5"/>
  <c r="BB138" i="5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Y60" i="5"/>
  <c r="AX60" i="5"/>
  <c r="AX89" i="5"/>
  <c r="AZ89" i="5" s="1"/>
  <c r="P89" i="5"/>
  <c r="F84" i="5"/>
  <c r="AX164" i="5"/>
  <c r="P164" i="5"/>
  <c r="AX71" i="5"/>
  <c r="AZ71" i="5" s="1"/>
  <c r="AY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X23" i="5"/>
  <c r="P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P95" i="5"/>
  <c r="P143" i="9"/>
  <c r="AX31" i="5"/>
  <c r="AZ31" i="5" s="1"/>
  <c r="P31" i="5"/>
  <c r="AY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AV175" i="5" s="1"/>
  <c r="N175" i="5"/>
  <c r="AU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Y42" i="5"/>
  <c r="P42" i="5"/>
  <c r="N197" i="5"/>
  <c r="AU197" i="5"/>
  <c r="AT197" i="5"/>
  <c r="AV197" i="5" s="1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Y173" i="5"/>
  <c r="AX173" i="5"/>
  <c r="AZ173" i="5" s="1"/>
  <c r="P173" i="5"/>
  <c r="BB35" i="5"/>
  <c r="R35" i="5"/>
  <c r="AX167" i="5"/>
  <c r="AZ167" i="5" s="1"/>
  <c r="P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B85" i="5"/>
  <c r="AU98" i="5"/>
  <c r="N98" i="5"/>
  <c r="AT98" i="5"/>
  <c r="AV98" i="5" s="1"/>
  <c r="BB183" i="5"/>
  <c r="R183" i="5"/>
  <c r="AC41" i="5"/>
  <c r="AP41" i="5"/>
  <c r="AR41" i="5" s="1"/>
  <c r="AQ41" i="5"/>
  <c r="BC89" i="5"/>
  <c r="BB89" i="5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U129" i="5"/>
  <c r="AT129" i="5"/>
  <c r="AV129" i="5" s="1"/>
  <c r="N129" i="5"/>
  <c r="AY189" i="5"/>
  <c r="P189" i="5"/>
  <c r="AX189" i="5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P35" i="5"/>
  <c r="P64" i="5"/>
  <c r="P151" i="9"/>
  <c r="P118" i="5"/>
  <c r="AX118" i="5"/>
  <c r="AZ118" i="5" s="1"/>
  <c r="F191" i="5"/>
  <c r="R90" i="5"/>
  <c r="AY103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X91" i="5"/>
  <c r="P91" i="5"/>
  <c r="R191" i="5"/>
  <c r="BB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P129" i="5"/>
  <c r="AX129" i="5"/>
  <c r="P120" i="9"/>
  <c r="BB189" i="5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Y19" i="5"/>
  <c r="AX19" i="5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B66" i="15" s="1"/>
  <c r="W52" i="14"/>
  <c r="H13" i="15" s="1"/>
  <c r="H10" i="15"/>
  <c r="AX8" i="5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AZ43" i="5" s="1"/>
  <c r="P43" i="5"/>
  <c r="AY43" i="5"/>
  <c r="R46" i="5"/>
  <c r="BB46" i="5"/>
  <c r="BB117" i="5"/>
  <c r="R117" i="5"/>
  <c r="AP165" i="5"/>
  <c r="AR165" i="5" s="1"/>
  <c r="AC165" i="5"/>
  <c r="AQ165" i="5"/>
  <c r="P100" i="9"/>
  <c r="R37" i="5"/>
  <c r="BB37" i="5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B48" i="5"/>
  <c r="R48" i="5"/>
  <c r="BC12" i="5"/>
  <c r="BB12" i="5"/>
  <c r="R12" i="5"/>
  <c r="N38" i="11"/>
  <c r="P38" i="11" s="1"/>
  <c r="T37" i="5"/>
  <c r="BB95" i="5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B13" i="5"/>
  <c r="AU181" i="5"/>
  <c r="AT181" i="5"/>
  <c r="AV181" i="5" s="1"/>
  <c r="N181" i="5"/>
  <c r="AX32" i="5"/>
  <c r="AZ32" i="5" s="1"/>
  <c r="AY32" i="5"/>
  <c r="P32" i="5"/>
  <c r="R200" i="5"/>
  <c r="BB200" i="5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C15" i="5"/>
  <c r="BB15" i="5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BC133" i="5" l="1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M262" i="14"/>
  <c r="O262" i="14" s="1"/>
  <c r="E11" i="14"/>
  <c r="F11" i="14"/>
  <c r="C16" i="15"/>
  <c r="C19" i="15"/>
  <c r="F14" i="14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M261" i="14" l="1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38" i="15"/>
  <c r="B64" i="15" s="1"/>
  <c r="A39" i="15"/>
  <c r="E35" i="15" s="1"/>
  <c r="M263" i="14"/>
  <c r="A265" i="14" s="1"/>
  <c r="O258" i="14"/>
  <c r="H41" i="14" l="1"/>
  <c r="D22" i="15"/>
  <c r="H33" i="15"/>
  <c r="B26" i="14"/>
  <c r="B65" i="15" s="1"/>
  <c r="E26" i="14"/>
  <c r="J4" i="14" s="1"/>
  <c r="C38" i="15"/>
  <c r="G5" i="15"/>
  <c r="B60" i="15" l="1"/>
  <c r="B62" i="15"/>
  <c r="E8" i="15"/>
  <c r="H8" i="15"/>
  <c r="J5" i="15" s="1"/>
  <c r="E6" i="15"/>
  <c r="C22" i="15"/>
  <c r="D5" i="15"/>
  <c r="H4" i="15"/>
  <c r="B28" i="14"/>
  <c r="C5" i="15"/>
  <c r="B86" i="15"/>
  <c r="B87" i="15" s="1"/>
  <c r="C87" i="15" s="1"/>
  <c r="B207" i="1"/>
  <c r="G2" i="15" l="1"/>
  <c r="C4" i="15"/>
  <c r="B3" i="15"/>
  <c r="B67" i="15" s="1"/>
  <c r="B7" i="15" l="1"/>
  <c r="A7" i="15"/>
  <c r="G1" i="15"/>
  <c r="A86" i="15"/>
  <c r="C85" i="15"/>
  <c r="A85" i="15"/>
  <c r="A83" i="15"/>
  <c r="A80" i="15"/>
  <c r="E25" i="15"/>
  <c r="D25" i="15"/>
  <c r="C25" i="15"/>
  <c r="B25" i="15"/>
  <c r="A24" i="15"/>
  <c r="D15" i="15"/>
  <c r="A15" i="15"/>
</calcChain>
</file>

<file path=xl/sharedStrings.xml><?xml version="1.0" encoding="utf-8"?>
<sst xmlns="http://schemas.openxmlformats.org/spreadsheetml/2006/main" count="40763" uniqueCount="625">
  <si>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</si>
  <si>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</si>
  <si>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</si>
  <si>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</si>
  <si>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</si>
  <si>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</si>
  <si>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</si>
  <si>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</si>
  <si>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</si>
  <si>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</si>
  <si>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</si>
  <si>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</si>
  <si>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</si>
  <si>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</si>
  <si>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</si>
  <si>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</si>
  <si>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</si>
  <si>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</si>
  <si>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</si>
  <si>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</si>
  <si>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</si>
  <si>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</si>
  <si>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</si>
  <si>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</si>
  <si>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</si>
  <si>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</si>
  <si>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</si>
  <si>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</si>
  <si>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</si>
  <si>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</si>
  <si>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</si>
  <si>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</si>
  <si>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</si>
  <si>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</si>
  <si>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</si>
  <si>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</si>
  <si>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</si>
  <si>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</si>
  <si>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</si>
  <si>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</si>
  <si>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</si>
  <si>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</si>
  <si>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</si>
  <si>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</si>
  <si>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</si>
  <si>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</si>
  <si>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</si>
  <si>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</si>
  <si>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</si>
  <si>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</si>
  <si>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</si>
  <si>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</si>
  <si>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</si>
  <si>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</si>
  <si>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</si>
  <si>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</si>
  <si>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</si>
  <si>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</si>
  <si>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</si>
  <si>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</si>
  <si>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</si>
  <si>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</si>
  <si>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</si>
  <si>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</si>
  <si>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</si>
  <si>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</si>
  <si>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</si>
  <si>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</si>
  <si>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</si>
  <si>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</si>
  <si>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</si>
  <si>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</si>
  <si>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</si>
  <si>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</si>
  <si>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</si>
  <si>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</si>
  <si>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</si>
  <si>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</si>
  <si>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</si>
  <si>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</si>
  <si>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</si>
  <si>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</si>
  <si>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</si>
  <si>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</si>
  <si>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</si>
  <si>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</si>
  <si>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</si>
  <si>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</si>
  <si>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</si>
  <si>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</si>
  <si>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</si>
  <si>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</si>
  <si>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</si>
  <si>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</si>
  <si>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</si>
  <si>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</si>
  <si>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</si>
  <si>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</si>
  <si>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</si>
  <si>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</si>
  <si>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</si>
  <si>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</si>
  <si>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</si>
  <si>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</si>
  <si>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</si>
  <si>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</si>
  <si>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</si>
  <si>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</si>
  <si>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</si>
  <si>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</si>
  <si>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</si>
  <si>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</si>
  <si>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</si>
  <si>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</si>
  <si>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</si>
  <si>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</si>
  <si>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</si>
  <si>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</si>
  <si>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</si>
  <si>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</si>
  <si>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</si>
  <si>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</si>
  <si>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</si>
  <si>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</si>
  <si>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</si>
  <si>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</si>
  <si>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</si>
  <si>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</si>
  <si>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</si>
  <si>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</si>
  <si>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</si>
  <si>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</si>
  <si>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</si>
  <si>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</si>
  <si>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</si>
  <si>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</si>
  <si>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</si>
  <si>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</si>
  <si>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</si>
  <si>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</si>
  <si>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</si>
  <si>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</si>
  <si>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</si>
  <si>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</si>
  <si>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</si>
  <si>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</si>
  <si>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</si>
  <si>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</si>
  <si>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</si>
  <si>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</si>
  <si>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</si>
  <si>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</si>
  <si>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</si>
  <si>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</si>
  <si>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</si>
  <si>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</si>
  <si>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</si>
  <si>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</si>
  <si>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</si>
  <si>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</si>
  <si>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</si>
  <si>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</si>
  <si>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</si>
  <si>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</si>
  <si>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</si>
  <si>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</si>
  <si>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</si>
  <si>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</si>
  <si>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</si>
  <si>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</si>
  <si>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</si>
  <si>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</si>
  <si>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</si>
  <si>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</si>
  <si>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</si>
  <si>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</si>
  <si>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</si>
  <si>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</si>
  <si>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</si>
  <si>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</si>
  <si>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</si>
  <si>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</si>
  <si>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</si>
  <si>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</si>
  <si>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</si>
  <si>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</si>
  <si>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</si>
  <si>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</si>
  <si>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</si>
  <si>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</si>
  <si>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</si>
  <si>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</si>
  <si>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</si>
  <si>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</si>
  <si>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</si>
  <si>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</si>
  <si>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</si>
  <si>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</si>
  <si>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</si>
  <si>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</si>
  <si>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</si>
  <si>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</si>
  <si>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</si>
  <si>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</si>
  <si>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</si>
  <si>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</si>
  <si>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</si>
  <si>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</si>
  <si>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</si>
  <si>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</si>
  <si>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</si>
  <si>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</si>
  <si>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</si>
  <si>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</si>
  <si>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</si>
  <si>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</si>
  <si>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</si>
  <si>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</si>
  <si>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</si>
  <si>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</si>
  <si>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</si>
  <si>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</si>
  <si>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</si>
  <si>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</si>
  <si>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</si>
  <si>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</si>
  <si>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</si>
  <si>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</si>
  <si>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</si>
  <si>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</si>
  <si>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</si>
  <si>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</si>
  <si>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</si>
  <si>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</si>
  <si>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</si>
  <si>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</si>
  <si>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</si>
  <si>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</si>
  <si>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</si>
  <si>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</si>
  <si>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</si>
  <si>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</si>
  <si>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</si>
  <si>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</si>
  <si>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</si>
  <si>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</si>
  <si>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</si>
  <si>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</si>
  <si>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</si>
  <si>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</si>
  <si>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</si>
  <si>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</si>
  <si>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</si>
  <si>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</si>
  <si>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</si>
  <si>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</si>
  <si>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</si>
  <si>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</si>
  <si>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</si>
  <si>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</si>
  <si>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</si>
  <si>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</si>
  <si>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</si>
  <si>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</si>
  <si>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</si>
  <si>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</si>
  <si>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</si>
  <si>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</si>
  <si>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</si>
  <si>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</si>
  <si>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</si>
  <si>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</si>
  <si>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</si>
  <si>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</si>
  <si>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</si>
  <si>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</si>
  <si>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</si>
  <si>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</si>
  <si>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</si>
  <si>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</si>
  <si>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</si>
  <si>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</si>
  <si>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</si>
  <si>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</si>
  <si>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</si>
  <si>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</si>
  <si>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</si>
  <si>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</si>
  <si>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</si>
  <si>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</si>
  <si>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</si>
  <si>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</si>
  <si>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</si>
  <si>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</si>
  <si>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</si>
  <si>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</si>
  <si>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</si>
  <si>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</si>
  <si>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</si>
  <si>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</si>
  <si>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</si>
  <si>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</si>
  <si>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</si>
  <si>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</si>
  <si>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</si>
  <si>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</si>
  <si>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</si>
  <si>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</si>
  <si>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</si>
  <si>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</si>
  <si>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</si>
  <si>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</si>
  <si>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</si>
  <si>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</si>
  <si>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</si>
  <si>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</si>
  <si>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</si>
  <si>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</si>
  <si>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</si>
  <si>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</si>
  <si>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</si>
  <si>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</si>
  <si>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</si>
  <si>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</si>
  <si>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</si>
  <si>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</si>
  <si>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</si>
  <si>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</si>
  <si>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</si>
  <si>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</si>
  <si>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</si>
  <si>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</si>
  <si>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</si>
  <si>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</si>
  <si>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</si>
  <si>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</si>
  <si>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</si>
  <si>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</si>
  <si>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</si>
  <si>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</si>
  <si>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</si>
  <si>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</si>
  <si>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</si>
  <si>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</si>
  <si>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</si>
  <si>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</si>
  <si>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</si>
  <si>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</si>
  <si>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</si>
  <si>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</si>
  <si>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</si>
  <si>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</si>
  <si>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</si>
  <si>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</si>
  <si>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</si>
  <si>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</si>
  <si>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</si>
  <si>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</si>
  <si>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</si>
  <si>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</si>
  <si>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</si>
  <si>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</si>
  <si>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</si>
  <si>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</si>
  <si>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</si>
  <si>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</si>
  <si>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</si>
  <si>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</si>
  <si>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</si>
  <si>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</si>
  <si>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</si>
  <si>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</si>
  <si>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</si>
  <si>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</si>
  <si>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</si>
  <si>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</si>
  <si>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</si>
  <si>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</si>
  <si>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</si>
  <si>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</si>
  <si>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</si>
  <si>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</si>
  <si>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</si>
  <si>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</si>
  <si>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</si>
  <si>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</si>
  <si>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</si>
  <si>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</si>
  <si>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</si>
  <si>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</si>
  <si>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</si>
  <si>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</si>
  <si>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</si>
  <si>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</si>
  <si>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</si>
  <si>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</si>
  <si>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</si>
  <si>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</si>
  <si>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</si>
  <si>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</si>
  <si>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</si>
  <si>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</si>
  <si>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</si>
  <si>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</si>
  <si>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</si>
  <si>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</si>
  <si>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</si>
  <si>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</si>
  <si>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</si>
  <si>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</si>
  <si>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</si>
  <si>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</si>
  <si>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</si>
  <si>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</si>
  <si>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</si>
  <si>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</si>
  <si>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</si>
  <si>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</si>
  <si>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</si>
  <si>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</si>
  <si>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</si>
  <si>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</si>
  <si>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</si>
  <si>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</si>
  <si>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</si>
  <si>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</si>
  <si>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</si>
  <si>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</si>
  <si>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</si>
  <si>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</si>
  <si>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</si>
  <si>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</si>
  <si>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</si>
  <si>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</si>
  <si>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</si>
  <si>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</si>
  <si>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</si>
  <si>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</si>
  <si>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</si>
  <si>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</si>
  <si>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</si>
  <si>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</si>
  <si>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</si>
  <si>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</si>
  <si>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</si>
  <si>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</si>
  <si>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</si>
  <si>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</si>
  <si>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</si>
  <si>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Síntese executiva e memória auditável da apuração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</si>
  <si>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</si>
  <si>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</si>
  <si>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</si>
  <si>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</si>
  <si>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</si>
  <si>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</si>
  <si>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</si>
  <si>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</si>
  <si>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</si>
  <si>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</si>
  <si>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</si>
  <si>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</si>
  <si>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</si>
  <si>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</si>
  <si>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</si>
  <si>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</si>
  <si>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</si>
  <si>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</si>
  <si>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</si>
  <si>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</si>
  <si>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</si>
  <si>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</si>
  <si>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</si>
  <si>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</si>
  <si>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</si>
  <si>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</si>
  <si>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</si>
  <si>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</si>
  <si>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</si>
  <si>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</si>
  <si>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</si>
  <si>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</si>
  <si>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</si>
  <si>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</si>
  <si>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</si>
  <si>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</si>
  <si>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</si>
  <si>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</si>
  <si>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</si>
  <si>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</si>
  <si>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</si>
  <si>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</si>
  <si>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</si>
  <si>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</si>
  <si>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</si>
  <si>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</si>
  <si>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</si>
  <si>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</si>
  <si>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</si>
  <si>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</si>
  <si>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</si>
  <si>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</si>
  <si>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</si>
  <si>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</si>
  <si>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</si>
  <si>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</si>
  <si>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</si>
  <si>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</si>
  <si>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</si>
  <si>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</si>
  <si>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</si>
  <si>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</si>
  <si>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</si>
  <si>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</si>
  <si>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</si>
  <si>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</si>
  <si>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</si>
  <si>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</si>
  <si>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</si>
  <si>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</si>
  <si>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</si>
  <si>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</si>
  <si>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</si>
  <si>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</si>
  <si>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</si>
  <si>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</si>
  <si>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</si>
  <si>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</si>
  <si>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</si>
  <si>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</si>
  <si>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</si>
  <si>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</si>
  <si>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</si>
  <si>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</si>
  <si>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</si>
  <si>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</si>
  <si>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</si>
  <si>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</si>
  <si>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</si>
  <si>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</si>
  <si>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</si>
  <si>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</si>
  <si>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</si>
  <si>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</si>
  <si>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</si>
  <si>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</si>
  <si>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</si>
  <si>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</si>
  <si>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</si>
  <si>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</si>
  <si>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</si>
  <si>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</si>
  <si>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</si>
  <si>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</si>
  <si>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</si>
  <si>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</si>
  <si>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</si>
  <si>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</si>
  <si>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</si>
  <si>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AJUSTES DA EXECUCAO - VALOR PAGO / GLOSAS (OPCIONAL)</t>
  </si>
  <si>
    <t>Preencha somente quando o valor pago considerado na execucao do ciclo diferir do valor calculado pelos itens consumidos.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</si>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</sst>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0,000,000"/>
    <numFmt numFmtId="186" formatCode="&quot;R$&quot;\ #,##0.00;\-&quot;R$&quot;\ #,##0.00;&quot;R$&quot;\ 0.00;@"/>
  </numFmts>
  <fonts count="8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8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</borders>
  <cellStyleXfs count="1">
    <xf numFmtId="0" fontId="0" fillId="0" borderId="38"/>
  </cellStyleXfs>
  <cellXfs count="500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185" fontId="0" fillId="0" borderId="0" xfId="0" applyNumberFormat="1" applyBorder="1"/>
    <xf numFmtId="49" fontId="0" fillId="0" borderId="0" xfId="0" applyNumberFormat="1" applyBorder="1"/>
    <xf numFmtId="186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6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71" fillId="0" borderId="48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36" fillId="49" borderId="38" xfId="0" applyFont="1" applyFill="1" applyAlignment="1">
      <alignment horizontal="left" vertical="center" inden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71" fillId="0" borderId="82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</cellXfs>
  <cellStyles count="1">
    <cellStyle name="Normal" xfId="0" builtinId="0"/>
  </cellStyles>
  <dxfs count="74">
    <dxf>
      <font>
        <color rgb="FF7F6000"/>
      </font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46297.81274212963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97" t="s">
        <v>49</v>
      </c>
      <c r="B9" s="398"/>
      <c r="C9" s="398"/>
      <c r="D9" s="398"/>
      <c r="E9" s="398"/>
      <c r="F9" s="399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7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72" priority="1" stopIfTrue="1">
      <formula>AND($C2&lt;&gt;"",$G2="")</formula>
    </cfRule>
    <cfRule type="expression" dxfId="7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70" priority="2">
      <formula>$U2="TOTAL"</formula>
    </cfRule>
  </conditionalFormatting>
  <conditionalFormatting sqref="E2:E201">
    <cfRule type="expression" dxfId="69" priority="3" stopIfTrue="1">
      <formula>AND($A2&lt;&gt;"",ISNUMBER($BI2),$BI2&gt;1)</formula>
    </cfRule>
    <cfRule type="expression" dxfId="68" priority="3">
      <formula>AND($A2&lt;&gt;"",ISNUMBER(E2),E2&gt;0)</formula>
    </cfRule>
    <cfRule type="expression" dxfId="67" priority="4">
      <formula>AND($A2&lt;&gt;"",E2=0)</formula>
    </cfRule>
    <cfRule type="expression" dxfId="66" priority="5">
      <formula>AND($A2&lt;&gt;"",E2="",OR(NOT(ISNUMBER($BI2)),$BI2&lt;=1))</formula>
    </cfRule>
  </conditionalFormatting>
  <conditionalFormatting sqref="G2:G201">
    <cfRule type="expression" dxfId="65" priority="6" stopIfTrue="1">
      <formula>AND($A2&lt;&gt;"",ISNUMBER($BI2),$BI2&gt;2)</formula>
    </cfRule>
    <cfRule type="expression" dxfId="64" priority="7">
      <formula>AND($A2&lt;&gt;"",ISNUMBER(G2),G2&gt;0)</formula>
    </cfRule>
    <cfRule type="expression" dxfId="63" priority="8">
      <formula>AND($A2&lt;&gt;"",G2=0)</formula>
    </cfRule>
    <cfRule type="expression" dxfId="62" priority="9">
      <formula>AND($A2&lt;&gt;"",G2="",OR(NOT(ISNUMBER($BI2)),$BI2&lt;=2))</formula>
    </cfRule>
  </conditionalFormatting>
  <conditionalFormatting sqref="I2:I201">
    <cfRule type="expression" dxfId="61" priority="10" stopIfTrue="1">
      <formula>AND($A2&lt;&gt;"",ISNUMBER($BI2),$BI2&gt;3)</formula>
    </cfRule>
    <cfRule type="expression" dxfId="60" priority="11">
      <formula>AND($A2&lt;&gt;"",ISNUMBER(I2),I2&gt;0)</formula>
    </cfRule>
    <cfRule type="expression" dxfId="59" priority="12">
      <formula>AND($A2&lt;&gt;"",I2=0)</formula>
    </cfRule>
    <cfRule type="expression" dxfId="58" priority="13">
      <formula>AND($A2&lt;&gt;"",I2="",OR(NOT(ISNUMBER($BI2)),$BI2&lt;=3))</formula>
    </cfRule>
  </conditionalFormatting>
  <conditionalFormatting sqref="K2:K201">
    <cfRule type="expression" dxfId="57" priority="14" stopIfTrue="1">
      <formula>AND($A2&lt;&gt;"",ISNUMBER($BI2),$BI2&gt;4)</formula>
    </cfRule>
    <cfRule type="expression" dxfId="56" priority="15">
      <formula>AND($A2&lt;&gt;"",ISNUMBER(K2),K2&gt;0)</formula>
    </cfRule>
    <cfRule type="expression" dxfId="55" priority="16">
      <formula>AND($A2&lt;&gt;"",K2=0)</formula>
    </cfRule>
    <cfRule type="expression" dxfId="5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0.6328125" customWidth="1"/>
    <col min="25" max="25" width="22.6328125" customWidth="1"/>
    <col min="26" max="26" width="16.6328125" customWidth="1"/>
    <col min="27" max="27" width="20.6328125" customWidth="1"/>
    <col min="28" max="28" width="26.6328125" customWidth="1"/>
    <col min="29" max="29" width="16.6328125" customWidth="1"/>
    <col min="30" max="30" width="14.6328125" customWidth="1"/>
    <col min="31" max="31" width="26.6328125" customWidth="1"/>
    <col min="32" max="32" width="20.6328125" customWidth="1"/>
    <col min="33" max="33" width="42.6328125" customWidth="1"/>
  </cols>
  <sheetData>
    <row r="1" spans="1:3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464</v>
      </c>
      <c r="W1" s="13"/>
      <c r="X1" s="388" t="s">
        <v>549</v>
      </c>
      <c r="Y1" s="388" t="s">
        <v>550</v>
      </c>
      <c r="Z1" s="388" t="s">
        <v>551</v>
      </c>
      <c r="AA1" s="388" t="s">
        <v>552</v>
      </c>
      <c r="AB1" s="388" t="s">
        <v>553</v>
      </c>
      <c r="AC1" s="388" t="s">
        <v>554</v>
      </c>
      <c r="AD1" s="388" t="s">
        <v>555</v>
      </c>
      <c r="AE1" s="388" t="s">
        <v>556</v>
      </c>
      <c r="AF1" s="388" t="s">
        <v>557</v>
      </c>
      <c r="AG1" s="388" t="s">
        <v>558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  <c r="X2" t="s">
        <v>21</v>
      </c>
      <c r="Y2" s="389" t="str">
        <f>IF(COUNT($E$2:$E$200)=0,"",IF(OR(NOT(ISNUMBER(parametros!$F2)),NOT(ISNUMBER($AD2)),$AD2=0),"",ROUND(SUMPRODUCT($E$2:$E$200,$C$2:$C$200)*parametros!$F2/$AD2,2)))</f>
        <v/>
      </c>
      <c r="AA2" s="389"/>
      <c r="AB2" s="389" t="str">
        <f>IF($AG2&lt;&gt;"AJUSTE APLICADO","",IF($Z2="Valor pago",ROUND($AA2,2),ROUND($Y2-$AA2,2)))</f>
        <v/>
      </c>
      <c r="AC2" s="389" t="str">
        <f>IF($AG2&lt;&gt;"AJUSTE APLICADO","",ROUND($Y2-$AB2,2))</f>
        <v/>
      </c>
      <c r="AD2" s="390">
        <f>IF(ISNUMBER(parametros!$D11),parametros!$D11,"")</f>
        <v>1</v>
      </c>
      <c r="AE2" s="389" t="str">
        <f>IF($AG2&lt;&gt;"AJUSTE APLICADO","",ROUND($AB2*$AD2,2))</f>
        <v/>
      </c>
      <c r="AF2" s="389" t="str">
        <f>IF($AG2&lt;&gt;"AJUSTE APLICADO","",ROUND($AE2-$AB2,2))</f>
        <v/>
      </c>
      <c r="AG2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  <c r="X3" t="s">
        <v>22</v>
      </c>
      <c r="Y3" s="389" t="str">
        <f>IF(COUNT($G$2:$G$200)=0,"",IF(OR(NOT(ISNUMBER(parametros!$F3)),NOT(ISNUMBER($AD3)),$AD3=0),"",ROUND(SUMPRODUCT($G$2:$G$200,$C$2:$C$200)*parametros!$F3/$AD3,2)))</f>
        <v/>
      </c>
      <c r="AA3" s="389"/>
      <c r="AB3" s="389" t="str">
        <f>IF($AG3&lt;&gt;"AJUSTE APLICADO","",IF($Z3="Valor pago",ROUND($AA3,2),ROUND($Y3-$AA3,2)))</f>
        <v/>
      </c>
      <c r="AC3" s="389" t="str">
        <f>IF($AG3&lt;&gt;"AJUSTE APLICADO","",ROUND($Y3-$AB3,2))</f>
        <v/>
      </c>
      <c r="AD3" s="390" t="str">
        <f>IF(ISNUMBER(parametros!$D12),parametros!$D12,"")</f>
        <v/>
      </c>
      <c r="AE3" s="389" t="str">
        <f>IF($AG3&lt;&gt;"AJUSTE APLICADO","",ROUND($AB3*$AD3,2))</f>
        <v/>
      </c>
      <c r="AF3" s="389" t="str">
        <f>IF($AG3&lt;&gt;"AJUSTE APLICADO","",ROUND($AE3-$AB3,2))</f>
        <v/>
      </c>
      <c r="AG3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  <c r="X4" t="s">
        <v>23</v>
      </c>
      <c r="Y4" s="389" t="str">
        <f>IF(COUNT($I$2:$I$200)=0,"",IF(OR(NOT(ISNUMBER(parametros!$F4)),NOT(ISNUMBER($AD4)),$AD4=0),"",ROUND(SUMPRODUCT($I$2:$I$200,$C$2:$C$200)*parametros!$F4/$AD4,2)))</f>
        <v/>
      </c>
      <c r="AA4" s="389"/>
      <c r="AB4" s="389" t="str">
        <f>IF($AG4&lt;&gt;"AJUSTE APLICADO","",IF($Z4="Valor pago",ROUND($AA4,2),ROUND($Y4-$AA4,2)))</f>
        <v/>
      </c>
      <c r="AC4" s="389" t="str">
        <f>IF($AG4&lt;&gt;"AJUSTE APLICADO","",ROUND($Y4-$AB4,2))</f>
        <v/>
      </c>
      <c r="AD4" s="390" t="str">
        <f>IF(ISNUMBER(parametros!$D13),parametros!$D13,"")</f>
        <v/>
      </c>
      <c r="AE4" s="389" t="str">
        <f>IF($AG4&lt;&gt;"AJUSTE APLICADO","",ROUND($AB4*$AD4,2))</f>
        <v/>
      </c>
      <c r="AF4" s="389" t="str">
        <f>IF($AG4&lt;&gt;"AJUSTE APLICADO","",ROUND($AE4-$AB4,2))</f>
        <v/>
      </c>
      <c r="AG4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  <c r="X5" t="s">
        <v>24</v>
      </c>
      <c r="Y5" s="389" t="str">
        <f>IF(COUNT($K$2:$K$200)=0,"",IF(OR(NOT(ISNUMBER(parametros!$F5)),NOT(ISNUMBER($AD5)),$AD5=0),"",ROUND(SUMPRODUCT($K$2:$K$200,$C$2:$C$200)*parametros!$F5/$AD5,2)))</f>
        <v/>
      </c>
      <c r="AA5" s="389"/>
      <c r="AB5" s="389" t="str">
        <f>IF($AG5&lt;&gt;"AJUSTE APLICADO","",IF($Z5="Valor pago",ROUND($AA5,2),ROUND($Y5-$AA5,2)))</f>
        <v/>
      </c>
      <c r="AC5" s="389" t="str">
        <f>IF($AG5&lt;&gt;"AJUSTE APLICADO","",ROUND($Y5-$AB5,2))</f>
        <v/>
      </c>
      <c r="AD5" s="390" t="str">
        <f>IF(ISNUMBER(parametros!$D14),parametros!$D14,"")</f>
        <v/>
      </c>
      <c r="AE5" s="389" t="str">
        <f>IF($AG5&lt;&gt;"AJUSTE APLICADO","",ROUND($AB5*$AD5,2))</f>
        <v/>
      </c>
      <c r="AF5" s="389" t="str">
        <f>IF($AG5&lt;&gt;"AJUSTE APLICADO","",ROUND($AE5-$AB5,2))</f>
        <v/>
      </c>
      <c r="AG5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  <c r="X6" t="s">
        <v>25</v>
      </c>
      <c r="Y6" s="389" t="str">
        <f>IF(COUNT($M$2:$M$200)=0,"",IF(OR(NOT(ISNUMBER(parametros!$F6)),NOT(ISNUMBER($AD6)),$AD6=0),"",ROUND(SUMPRODUCT($M$2:$M$200,$C$2:$C$200)*parametros!$F6/$AD6,2)))</f>
        <v/>
      </c>
      <c r="AA6" s="389"/>
      <c r="AB6" s="389" t="str">
        <f>IF($AG6&lt;&gt;"AJUSTE APLICADO","",IF($Z6="Valor pago",ROUND($AA6,2),ROUND($Y6-$AA6,2)))</f>
        <v/>
      </c>
      <c r="AC6" s="389" t="str">
        <f>IF($AG6&lt;&gt;"AJUSTE APLICADO","",ROUND($Y6-$AB6,2))</f>
        <v/>
      </c>
      <c r="AD6" s="390" t="str">
        <f>IF(ISNUMBER(parametros!$D15),parametros!$D15,"")</f>
        <v/>
      </c>
      <c r="AE6" s="389" t="str">
        <f>IF($AG6&lt;&gt;"AJUSTE APLICADO","",ROUND($AB6*$AD6,2))</f>
        <v/>
      </c>
      <c r="AF6" s="389" t="str">
        <f>IF($AG6&lt;&gt;"AJUSTE APLICADO","",ROUND($AE6-$AB6,2))</f>
        <v/>
      </c>
      <c r="AG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  <c r="X8" s="388" t="s">
        <v>559</v>
      </c>
    </row>
    <row r="9" spans="1:3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  <c r="X9" t="s">
        <v>560</v>
      </c>
    </row>
    <row r="10" spans="1:3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  <c r="X10" t="s">
        <v>561</v>
      </c>
    </row>
    <row r="11" spans="1:3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  <c r="X11" t="s">
        <v>562</v>
      </c>
    </row>
    <row r="12" spans="1:3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  <c r="X12" t="s">
        <v>563</v>
      </c>
    </row>
    <row r="13" spans="1:3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  <c r="X13" t="s">
        <v>564</v>
      </c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00" t="s">
        <v>470</v>
      </c>
      <c r="N1" s="401"/>
      <c r="O1" s="401"/>
      <c r="P1" s="401"/>
      <c r="Q1" s="401"/>
      <c r="R1" s="401"/>
      <c r="S1" s="401"/>
      <c r="T1" s="402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471</v>
      </c>
      <c r="O2" s="349" t="s">
        <v>472</v>
      </c>
      <c r="P2" s="349" t="s">
        <v>473</v>
      </c>
      <c r="Q2" s="349" t="s">
        <v>474</v>
      </c>
      <c r="R2" s="349" t="s">
        <v>527</v>
      </c>
      <c r="S2" s="367" t="s">
        <v>475</v>
      </c>
      <c r="T2" s="349" t="s">
        <v>476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521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03" t="s">
        <v>477</v>
      </c>
      <c r="N10" s="401"/>
      <c r="O10" s="401"/>
      <c r="P10" s="401"/>
      <c r="Q10" s="401"/>
      <c r="R10" s="401"/>
      <c r="S10" s="401"/>
      <c r="T10" s="404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478</v>
      </c>
      <c r="O11" s="349" t="s">
        <v>519</v>
      </c>
      <c r="P11" s="349" t="s">
        <v>520</v>
      </c>
      <c r="Q11" s="349" t="s">
        <v>479</v>
      </c>
      <c r="R11" s="349" t="s">
        <v>528</v>
      </c>
      <c r="S11" s="367" t="s">
        <v>480</v>
      </c>
      <c r="T11" s="349" t="s">
        <v>481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521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11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11"/>
      <c r="O19" s="411"/>
      <c r="P19" s="411"/>
      <c r="Q19" s="411"/>
      <c r="R19" s="411"/>
      <c r="S19" s="412">
        <f>ROUND(N($Q$18)+N(MEMORIA_RESULTADOS!$T$39),2)</f>
        <v>0</v>
      </c>
      <c r="T19" s="412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05" t="s">
        <v>482</v>
      </c>
      <c r="N20" s="406"/>
      <c r="O20" s="406"/>
      <c r="P20" s="406"/>
      <c r="Q20" s="406"/>
      <c r="R20" s="406"/>
      <c r="S20" s="406"/>
      <c r="T20" s="407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08" t="s">
        <v>483</v>
      </c>
      <c r="N21" s="409"/>
      <c r="O21" s="409"/>
      <c r="P21" s="409"/>
      <c r="Q21" s="409"/>
      <c r="R21" s="409"/>
      <c r="S21" s="409"/>
      <c r="T21" s="410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08" t="s">
        <v>522</v>
      </c>
      <c r="N22" s="409"/>
      <c r="O22" s="409"/>
      <c r="P22" s="409"/>
      <c r="Q22" s="409"/>
      <c r="R22" s="409"/>
      <c r="S22" s="409"/>
      <c r="T22" s="410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08" t="s">
        <v>484</v>
      </c>
      <c r="N23" s="409"/>
      <c r="O23" s="409"/>
      <c r="P23" s="409"/>
      <c r="Q23" s="409"/>
      <c r="R23" s="409"/>
      <c r="S23" s="409"/>
      <c r="T23" s="410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08" t="s">
        <v>485</v>
      </c>
      <c r="N24" s="409"/>
      <c r="O24" s="409"/>
      <c r="P24" s="409"/>
      <c r="Q24" s="409"/>
      <c r="R24" s="409"/>
      <c r="S24" s="409"/>
      <c r="T24" s="410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08" t="s">
        <v>486</v>
      </c>
      <c r="N25" s="409"/>
      <c r="O25" s="409"/>
      <c r="P25" s="409"/>
      <c r="Q25" s="409"/>
      <c r="R25" s="409"/>
      <c r="S25" s="409"/>
      <c r="T25" s="410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08" t="s">
        <v>487</v>
      </c>
      <c r="N26" s="409"/>
      <c r="O26" s="409"/>
      <c r="P26" s="409"/>
      <c r="Q26" s="409"/>
      <c r="R26" s="409"/>
      <c r="S26" s="409"/>
      <c r="T26" s="410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08" t="s">
        <v>523</v>
      </c>
      <c r="N27" s="409"/>
      <c r="O27" s="409"/>
      <c r="P27" s="409"/>
      <c r="Q27" s="409"/>
      <c r="R27" s="409"/>
      <c r="S27" s="409"/>
      <c r="T27" s="410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08" t="s">
        <v>524</v>
      </c>
      <c r="N28" s="409"/>
      <c r="O28" s="409"/>
      <c r="P28" s="409"/>
      <c r="Q28" s="409"/>
      <c r="R28" s="409"/>
      <c r="S28" s="409"/>
      <c r="T28" s="410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08" t="s">
        <v>488</v>
      </c>
      <c r="N29" s="409"/>
      <c r="O29" s="409"/>
      <c r="P29" s="409"/>
      <c r="Q29" s="409"/>
      <c r="R29" s="409"/>
      <c r="S29" s="409"/>
      <c r="T29" s="410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53" priority="1" stopIfTrue="1">
      <formula>AND(OR($A2&lt;&gt;"",$B2&lt;&gt;"",$D2&lt;&gt;"",$G2&lt;&gt;""),$L2="")</formula>
    </cfRule>
    <cfRule type="expression" dxfId="52" priority="2">
      <formula>$L2="Nao"</formula>
    </cfRule>
  </conditionalFormatting>
  <conditionalFormatting sqref="S3:S9">
    <cfRule type="expression" dxfId="51" priority="3" stopIfTrue="1">
      <formula>N($S3)&lt;&gt;0</formula>
    </cfRule>
  </conditionalFormatting>
  <conditionalFormatting sqref="S12:S18">
    <cfRule type="expression" dxfId="50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469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9" priority="7">
      <formula>OR(LEFT(UPPER($D2),6)="SUPRES",LEFT(UPPER($D2),4)="DECR")</formula>
    </cfRule>
    <cfRule type="expression" dxfId="48" priority="7">
      <formula>OR(LEFT(UPPER($D2),6)="SUPRES",LEFT(UPPER($D2),4)="DECR")</formula>
    </cfRule>
  </conditionalFormatting>
  <conditionalFormatting sqref="C2:C200">
    <cfRule type="expression" dxfId="47" priority="15">
      <formula>UPPER($C2)="C0"</formula>
    </cfRule>
    <cfRule type="expression" dxfId="46" priority="15">
      <formula>UPPER($C2)="C1"</formula>
    </cfRule>
    <cfRule type="expression" dxfId="45" priority="15">
      <formula>UPPER($C2)="C2"</formula>
    </cfRule>
    <cfRule type="expression" dxfId="44" priority="15">
      <formula>UPPER($C2)="C3"</formula>
    </cfRule>
    <cfRule type="expression" dxfId="43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2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15" t="s">
        <v>198</v>
      </c>
      <c r="B1" s="415" t="s">
        <v>199</v>
      </c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416"/>
      <c r="N1" s="416"/>
      <c r="O1" s="416"/>
      <c r="P1" s="417"/>
      <c r="Q1" s="413" t="s">
        <v>200</v>
      </c>
      <c r="R1" s="414"/>
      <c r="S1" s="414"/>
      <c r="T1" s="414"/>
      <c r="U1" s="414"/>
      <c r="V1" s="414"/>
      <c r="W1" s="414"/>
      <c r="X1" s="414"/>
      <c r="Y1" s="414"/>
      <c r="Z1" s="418" t="s">
        <v>201</v>
      </c>
      <c r="AA1" s="414"/>
      <c r="AB1" s="414"/>
      <c r="AC1" s="414"/>
      <c r="AE1" s="419" t="s">
        <v>202</v>
      </c>
    </row>
    <row r="2" spans="1:31" ht="43.5" customHeight="1" x14ac:dyDescent="0.35">
      <c r="A2" s="420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414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4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46297.81274212963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21" t="s">
        <v>268</v>
      </c>
      <c r="B25" s="422"/>
      <c r="C25" s="423"/>
    </row>
    <row r="26" spans="1:3" x14ac:dyDescent="0.35">
      <c r="A26" s="310" t="s">
        <v>269</v>
      </c>
      <c r="B26" s="428" t="s">
        <v>270</v>
      </c>
      <c r="C26" s="429"/>
    </row>
    <row r="27" spans="1:3" x14ac:dyDescent="0.35">
      <c r="A27" s="311" t="s">
        <v>271</v>
      </c>
      <c r="B27" s="430" t="s">
        <v>272</v>
      </c>
      <c r="C27" s="427"/>
    </row>
    <row r="28" spans="1:3" x14ac:dyDescent="0.35">
      <c r="A28" s="312" t="s">
        <v>273</v>
      </c>
      <c r="B28" s="426" t="s">
        <v>274</v>
      </c>
      <c r="C28" s="427"/>
    </row>
    <row r="29" spans="1:3" x14ac:dyDescent="0.35">
      <c r="A29" s="313" t="s">
        <v>275</v>
      </c>
      <c r="B29" s="424" t="s">
        <v>276</v>
      </c>
      <c r="C29" s="425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31" t="s">
        <v>277</v>
      </c>
      <c r="B1" s="414"/>
      <c r="C1" s="414"/>
      <c r="D1" s="414"/>
      <c r="E1" s="414"/>
      <c r="F1" s="414"/>
      <c r="G1" s="414"/>
      <c r="H1" s="414"/>
      <c r="I1" s="414"/>
      <c r="J1" s="414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38" t="s">
        <v>281</v>
      </c>
      <c r="B2" s="414"/>
      <c r="C2" s="414"/>
      <c r="D2" s="414"/>
      <c r="E2" s="414"/>
      <c r="F2" s="414"/>
      <c r="G2" s="414"/>
      <c r="H2" s="414"/>
      <c r="I2" s="414"/>
      <c r="J2" s="414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39" t="str">
        <f>IF(AND(RESULTADOS!$G$43="Sim",RESULTADOS!$D$43&lt;&gt;""),RESULTADOS!$D$43,"")</f>
        <v/>
      </c>
      <c r="E5" s="440"/>
      <c r="F5" s="440"/>
      <c r="G5" s="440"/>
      <c r="H5" s="440"/>
      <c r="I5" s="440"/>
      <c r="J5" s="441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36" t="s">
        <v>289</v>
      </c>
      <c r="B6" s="414"/>
      <c r="C6" s="414"/>
      <c r="D6" s="414"/>
      <c r="E6" s="414"/>
      <c r="F6" s="414"/>
      <c r="G6" s="414"/>
      <c r="H6" s="414"/>
      <c r="I6" s="414"/>
      <c r="J6" s="414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35" t="s">
        <v>290</v>
      </c>
      <c r="B8" s="414"/>
      <c r="C8" s="414"/>
      <c r="D8" s="414"/>
      <c r="E8" s="414"/>
      <c r="F8" s="414"/>
      <c r="G8" s="414"/>
      <c r="H8" s="414"/>
      <c r="I8" s="414"/>
      <c r="J8" s="414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37" t="s">
        <v>300</v>
      </c>
      <c r="B17" s="414"/>
      <c r="C17" s="414"/>
      <c r="D17" s="414"/>
      <c r="E17" s="414"/>
      <c r="F17" s="414"/>
      <c r="G17" s="414"/>
      <c r="H17" s="414"/>
      <c r="I17" s="414"/>
      <c r="J17" s="414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35" t="s">
        <v>301</v>
      </c>
      <c r="B19" s="414"/>
      <c r="C19" s="414"/>
      <c r="D19" s="414"/>
      <c r="E19" s="414"/>
      <c r="F19" s="414"/>
      <c r="G19" s="414"/>
      <c r="H19" s="414"/>
      <c r="I19" s="414"/>
      <c r="J19" s="414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462</v>
      </c>
      <c r="D20" s="58" t="str">
        <f>IF(COUNTIF(financeiro!$C$2:$C$73,"&lt;&gt;")=0,"",ROUND(SUM(financeiro!$C$2:$C$73),2))</f>
        <v/>
      </c>
      <c r="E20" s="58" t="s">
        <v>465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39" t="str">
        <f>IF(AND(RESULTADOS!$G$44="Sim",RESULTADOS!$D$44&lt;&gt;""),RESULTADOS!$D$44,"")</f>
        <v/>
      </c>
      <c r="E24" s="440"/>
      <c r="F24" s="440"/>
      <c r="G24" s="440"/>
      <c r="H24" s="440"/>
      <c r="I24" s="440"/>
      <c r="J24" s="441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39" t="str">
        <f>IF(AND(RESULTADOS!$G$45="Sim",RESULTADOS!$D$45&lt;&gt;""),RESULTADOS!$D$45,"")</f>
        <v/>
      </c>
      <c r="E25" s="440"/>
      <c r="F25" s="440"/>
      <c r="G25" s="440"/>
      <c r="H25" s="440"/>
      <c r="I25" s="440"/>
      <c r="J25" s="441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44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40"/>
      <c r="G26" s="440"/>
      <c r="H26" s="440"/>
      <c r="I26" s="440"/>
      <c r="J26" s="441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38" t="s">
        <v>319</v>
      </c>
      <c r="B27" s="414"/>
      <c r="C27" s="414"/>
      <c r="D27" s="414"/>
      <c r="E27" s="414"/>
      <c r="F27" s="414"/>
      <c r="G27" s="414"/>
      <c r="H27" s="414"/>
      <c r="I27" s="414"/>
      <c r="J27" s="414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35" t="s">
        <v>326</v>
      </c>
      <c r="B30" s="414"/>
      <c r="C30" s="414"/>
      <c r="D30" s="414"/>
      <c r="E30" s="414"/>
      <c r="F30" s="414"/>
      <c r="G30" s="414"/>
      <c r="H30" s="414"/>
      <c r="I30" s="414"/>
      <c r="J30" s="414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32"/>
      <c r="C36" s="433"/>
      <c r="D36" s="433"/>
      <c r="E36" s="434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468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540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35" t="s">
        <v>346</v>
      </c>
      <c r="B40" s="414"/>
      <c r="C40" s="414"/>
      <c r="D40" s="414"/>
      <c r="E40" s="414"/>
      <c r="F40" s="414"/>
      <c r="G40" s="414"/>
      <c r="H40" s="414"/>
      <c r="I40" s="414"/>
      <c r="J40" s="414"/>
      <c r="K40" s="57"/>
      <c r="L40" s="57"/>
      <c r="M40" s="57"/>
      <c r="N40" s="57"/>
      <c r="O40" s="57"/>
      <c r="P40" s="57"/>
      <c r="Q40" s="57"/>
      <c r="S40" t="s">
        <v>526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541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542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543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544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545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546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547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36"/>
      <c r="B48" s="414"/>
      <c r="C48" s="414"/>
      <c r="D48" s="414"/>
      <c r="E48" s="414"/>
      <c r="F48" s="414"/>
      <c r="G48" s="414"/>
      <c r="H48" s="414"/>
      <c r="I48" s="414"/>
      <c r="J48" s="414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36"/>
      <c r="B49" s="414"/>
      <c r="C49" s="414"/>
      <c r="D49" s="414"/>
      <c r="E49" s="414"/>
      <c r="F49" s="414"/>
      <c r="G49" s="414"/>
      <c r="H49" s="414"/>
      <c r="I49" s="414"/>
      <c r="J49" s="414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42" t="s">
        <v>374</v>
      </c>
      <c r="B52" s="443"/>
      <c r="C52" s="443"/>
      <c r="D52" s="443"/>
      <c r="E52" s="443"/>
      <c r="F52" s="443"/>
      <c r="G52" s="443"/>
      <c r="H52" s="443"/>
      <c r="I52" s="57"/>
      <c r="J52" s="442" t="s">
        <v>375</v>
      </c>
      <c r="K52" s="443"/>
      <c r="L52" s="443"/>
      <c r="M52" s="443"/>
      <c r="N52" s="443"/>
      <c r="O52" s="443"/>
      <c r="P52" s="443"/>
      <c r="Q52" s="443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454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455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456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457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458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459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460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461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565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566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567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568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569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570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571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572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573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574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575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576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577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578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579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580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581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582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583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584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585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586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587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588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589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590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591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592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593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594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595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596</v>
      </c>
      <c r="T105" s="391" t="s">
        <v>597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598</v>
      </c>
      <c r="T106" s="391" t="s">
        <v>599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600</v>
      </c>
      <c r="T107" s="391" t="s">
        <v>601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602</v>
      </c>
      <c r="T108" s="391" t="s">
        <v>581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603</v>
      </c>
      <c r="T109" s="391" t="s">
        <v>604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605</v>
      </c>
      <c r="T110" s="391" t="s">
        <v>606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607</v>
      </c>
      <c r="T111" s="391" t="s">
        <v>608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609</v>
      </c>
      <c r="T112" s="391" t="s">
        <v>610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611</v>
      </c>
      <c r="T113" s="391" t="s">
        <v>612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613</v>
      </c>
      <c r="T114" s="391" t="s">
        <v>614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615</v>
      </c>
      <c r="T115" s="391" t="s">
        <v>616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617</v>
      </c>
      <c r="T116" s="391" t="s">
        <v>618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619</v>
      </c>
      <c r="T117" s="391" t="s">
        <v>620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621</v>
      </c>
      <c r="T118" s="391" t="s">
        <v>622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623</v>
      </c>
      <c r="T119" s="391" t="s">
        <v>624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8" priority="4">
      <formula>OR(ISNUMBER(SEARCH("MANUAL",F36)),ISNUMBER(SEARCH("DIVERGENTE",F36)),ISNUMBER(SEARCH("INCOMPLETO",F36)))</formula>
    </cfRule>
  </conditionalFormatting>
  <conditionalFormatting sqref="J4">
    <cfRule type="expression" dxfId="3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6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76" t="s">
        <v>277</v>
      </c>
      <c r="B1" s="476"/>
      <c r="C1" s="476"/>
      <c r="D1" s="476"/>
      <c r="E1" s="476"/>
      <c r="F1" s="476"/>
      <c r="G1" s="477" t="str">
        <f ca="1">$B$3</f>
        <v>REVISE</v>
      </c>
      <c r="H1" s="478"/>
    </row>
    <row r="2" spans="1:10" ht="90.5" customHeight="1" x14ac:dyDescent="0.3">
      <c r="A2" s="479" t="s">
        <v>449</v>
      </c>
      <c r="B2" s="479"/>
      <c r="C2" s="479"/>
      <c r="D2" s="479"/>
      <c r="E2" s="479"/>
      <c r="F2" s="479"/>
      <c r="G2" s="480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80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483" t="str">
        <f>$D$6</f>
        <v/>
      </c>
      <c r="H3" s="484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529</v>
      </c>
      <c r="E4" s="318" t="str">
        <f>$H$14</f>
        <v>REVISE</v>
      </c>
      <c r="F4" s="317" t="s">
        <v>453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485" t="str">
        <f>$D$22</f>
        <v/>
      </c>
      <c r="E5" s="486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481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82"/>
      <c r="D7" s="482"/>
      <c r="E7" s="482"/>
      <c r="F7" s="482"/>
      <c r="G7" s="482"/>
      <c r="H7" s="482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447" t="s">
        <v>489</v>
      </c>
      <c r="B9" s="447"/>
      <c r="C9" s="447"/>
      <c r="D9" s="447"/>
      <c r="E9" s="447"/>
      <c r="F9" s="447"/>
      <c r="G9" s="447"/>
      <c r="H9" s="447"/>
      <c r="J9" s="252">
        <f>COUNTIF(parametros!$A$3:$A$6,"Sim")</f>
        <v>0</v>
      </c>
    </row>
    <row r="10" spans="1:10" ht="46" hidden="1" customHeight="1" x14ac:dyDescent="0.3">
      <c r="A10" s="257" t="s">
        <v>509</v>
      </c>
      <c r="B10" s="258" t="str">
        <f ca="1">IF(MEMORIA_RESULTADOS!$W$50="","",MEMORIA_RESULTADOS!$W$50)</f>
        <v/>
      </c>
      <c r="C10" s="47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75"/>
      <c r="E10" s="475"/>
      <c r="F10" s="474" t="s">
        <v>510</v>
      </c>
      <c r="G10" s="475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511</v>
      </c>
      <c r="B11" s="297" t="str">
        <f>IF(MEMORIA_RESULTADOS!$W$48="","",MEMORIA_RESULTADOS!$W$48)</f>
        <v/>
      </c>
      <c r="C11" s="450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51"/>
      <c r="E11" s="451"/>
      <c r="F11" s="450" t="s">
        <v>512</v>
      </c>
      <c r="G11" s="451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513</v>
      </c>
      <c r="B12" s="297" t="str">
        <f>IFERROR(comparativo_VTA!$B$208,"")</f>
        <v/>
      </c>
      <c r="C12" s="450" t="s">
        <v>514</v>
      </c>
      <c r="D12" s="451"/>
      <c r="E12" s="451"/>
      <c r="F12" s="450" t="s">
        <v>515</v>
      </c>
      <c r="G12" s="451"/>
      <c r="H12" s="301" t="s">
        <v>428</v>
      </c>
    </row>
    <row r="13" spans="1:10" ht="46" hidden="1" customHeight="1" x14ac:dyDescent="0.3">
      <c r="A13" s="298" t="s">
        <v>516</v>
      </c>
      <c r="B13" s="299" t="str">
        <f ca="1">IF(MEMORIA_RESULTADOS!$W$51="","",MEMORIA_RESULTADOS!$W$51)</f>
        <v/>
      </c>
      <c r="C13" s="454" t="s">
        <v>517</v>
      </c>
      <c r="D13" s="455"/>
      <c r="E13" s="455"/>
      <c r="F13" s="454" t="s">
        <v>518</v>
      </c>
      <c r="G13" s="455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393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445" t="str">
        <f>IF(MEMORIA_RESULTADOS!$T$99=1,MEMORIA_RESULTADOS!$T$110,"")</f>
        <v/>
      </c>
      <c r="F16" s="498"/>
      <c r="G16" s="498"/>
      <c r="H16" s="498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394" t="str">
        <f>IF(B17="","",IF(MEMORIA_RESULTADOS!$E$11="",0,MEMORIA_RESULTADOS!$E$11))</f>
        <v/>
      </c>
      <c r="E17" s="396" t="str">
        <f>IF(MEMORIA_RESULTADOS!T$91="","",MEMORIA_RESULTADOS!T$96&amp;IF(MEMORIA_RESULTADOS!T$97="","",CHAR(10)&amp;MEMORIA_RESULTADOS!T$97))</f>
        <v/>
      </c>
      <c r="F17" s="395" t="str">
        <f>IF(OR(MEMORIA_RESULTADOS!T$91="A",MEMORIA_RESULTADOS!T$91="B"),MEMORIA_RESULTADOS!T$87,"")</f>
        <v/>
      </c>
      <c r="G17" s="392" t="str">
        <f>IF(OR(MEMORIA_RESULTADOS!T$91="A",MEMORIA_RESULTADOS!T$91="B"),MEMORIA_RESULTADOS!T$88,"")</f>
        <v/>
      </c>
      <c r="H17" s="392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394" t="str">
        <f>IF(B18="","",IF(MEMORIA_RESULTADOS!$E$12="",0,MEMORIA_RESULTADOS!$E$12))</f>
        <v/>
      </c>
      <c r="E18" s="396" t="str">
        <f>IF(MEMORIA_RESULTADOS!U$91="","",MEMORIA_RESULTADOS!U$96&amp;IF(MEMORIA_RESULTADOS!U$97="","",CHAR(10)&amp;MEMORIA_RESULTADOS!U$97))</f>
        <v/>
      </c>
      <c r="F18" s="395" t="str">
        <f>IF(OR(MEMORIA_RESULTADOS!U$91="A",MEMORIA_RESULTADOS!U$91="B"),MEMORIA_RESULTADOS!U$87,"")</f>
        <v/>
      </c>
      <c r="G18" s="392" t="str">
        <f>IF(OR(MEMORIA_RESULTADOS!U$91="A",MEMORIA_RESULTADOS!U$91="B"),MEMORIA_RESULTADOS!U$88,"")</f>
        <v/>
      </c>
      <c r="H18" s="392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394" t="str">
        <f>IF(B19="","",IF(MEMORIA_RESULTADOS!$E$13="",0,MEMORIA_RESULTADOS!$E$13))</f>
        <v/>
      </c>
      <c r="E19" s="396" t="str">
        <f>IF(MEMORIA_RESULTADOS!V$91="","",MEMORIA_RESULTADOS!V$96&amp;IF(MEMORIA_RESULTADOS!V$97="","",CHAR(10)&amp;MEMORIA_RESULTADOS!V$97))</f>
        <v/>
      </c>
      <c r="F19" s="395" t="str">
        <f>IF(OR(MEMORIA_RESULTADOS!V$91="A",MEMORIA_RESULTADOS!V$91="B"),MEMORIA_RESULTADOS!V$87,"")</f>
        <v/>
      </c>
      <c r="G19" s="392" t="str">
        <f>IF(OR(MEMORIA_RESULTADOS!V$91="A",MEMORIA_RESULTADOS!V$91="B"),MEMORIA_RESULTADOS!V$88,"")</f>
        <v/>
      </c>
      <c r="H19" s="392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394" t="str">
        <f>IF(B20="","",IF(MEMORIA_RESULTADOS!$E$14="",0,MEMORIA_RESULTADOS!$E$14))</f>
        <v/>
      </c>
      <c r="E20" s="396" t="str">
        <f>IF(MEMORIA_RESULTADOS!W$91="","",MEMORIA_RESULTADOS!W$96&amp;IF(MEMORIA_RESULTADOS!W$97="","",CHAR(10)&amp;MEMORIA_RESULTADOS!W$97))</f>
        <v/>
      </c>
      <c r="F20" s="395" t="str">
        <f>IF(OR(MEMORIA_RESULTADOS!W$91="A",MEMORIA_RESULTADOS!W$91="B"),MEMORIA_RESULTADOS!W$87,"")</f>
        <v/>
      </c>
      <c r="G20" s="392" t="str">
        <f>IF(OR(MEMORIA_RESULTADOS!W$91="A",MEMORIA_RESULTADOS!W$91="B"),MEMORIA_RESULTADOS!W$88,"")</f>
        <v/>
      </c>
      <c r="H20" s="392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446" t="str">
        <f>IF(MEMORIA_RESULTADOS!$T$101=1,MEMORIA_RESULTADOS!$T$111,IF(MEMORIA_RESULTADOS!$T$102=1,MEMORIA_RESULTADOS!$T$112,""))</f>
        <v/>
      </c>
      <c r="F21" s="499"/>
      <c r="G21" s="499"/>
      <c r="H21" s="499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470" t="str">
        <f>IF($G$22="","","Retroativo potencial — em análise"&amp;CHAR(10)&amp;"Valor potencial relacionado a itens ainda em análise. Não integra o retroativo reconhecido enquanto não houver confirmação.")</f>
        <v/>
      </c>
      <c r="F22" s="471"/>
      <c r="G22" s="472" t="str">
        <f>IF($B$5&lt;&gt;"PCs","",IFERROR(RETROATIVO_POTENCIAL_PC,""))</f>
        <v/>
      </c>
      <c r="H22" s="473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452" t="str">
        <f>IF(OR(MEMORIA_RESULTADOS!$B$4&lt;&gt;"PCs",MEMORIA_RESULTADOS!$T$28=0),"","A diferença sem efeito financeiro não constitui "&amp;"retroativo. Consulte itens_PC -&gt; EFEITO_FINANCEIRO_PC = Nao.")</f>
        <v/>
      </c>
      <c r="F23" s="453"/>
      <c r="G23" s="453"/>
      <c r="H23" s="453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456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457"/>
      <c r="G25" s="457"/>
      <c r="H25" s="457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462"/>
      <c r="D34" s="463"/>
      <c r="E34" s="464" t="s">
        <v>450</v>
      </c>
      <c r="F34" s="465"/>
      <c r="G34" s="465"/>
      <c r="H34" s="465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58" t="str">
        <f ca="1">IF($B$35="","Aguardando dado","")</f>
        <v>Aguardando dado</v>
      </c>
      <c r="D35" s="459"/>
      <c r="E35" s="466" t="str">
        <f ca="1">IF($A$39="","",$A$39)</f>
        <v/>
      </c>
      <c r="F35" s="467"/>
      <c r="G35" s="467"/>
      <c r="H35" s="468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58" t="str">
        <f ca="1">IF($B$36="","Aguardando dado","")</f>
        <v>Aguardando dado</v>
      </c>
      <c r="D36" s="459"/>
      <c r="E36" s="469"/>
      <c r="F36" s="467"/>
      <c r="G36" s="467"/>
      <c r="H36" s="468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458" t="str">
        <f>IF($B$37="","Aguardando dado","")</f>
        <v>Aguardando dado</v>
      </c>
      <c r="D37" s="459"/>
      <c r="E37" s="469"/>
      <c r="F37" s="467"/>
      <c r="G37" s="467"/>
      <c r="H37" s="468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460" t="str">
        <f ca="1">IF($B$38="","Aguardando dado","")</f>
        <v>Aguardando dado</v>
      </c>
      <c r="D38" s="461"/>
      <c r="E38" s="469"/>
      <c r="F38" s="467"/>
      <c r="G38" s="467"/>
      <c r="H38" s="468"/>
    </row>
    <row r="39" spans="1:8" ht="15" customHeight="1" x14ac:dyDescent="0.3">
      <c r="A39" s="448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49"/>
      <c r="C39" s="449"/>
      <c r="D39" s="449"/>
      <c r="E39" s="449"/>
      <c r="F39" s="449"/>
      <c r="G39" s="449"/>
      <c r="H39" s="449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451</v>
      </c>
      <c r="B41" s="278"/>
      <c r="C41" s="278"/>
      <c r="D41" s="326" t="s">
        <v>452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487" t="s">
        <v>525</v>
      </c>
      <c r="B53" s="447"/>
      <c r="C53" s="447"/>
      <c r="D53" s="447"/>
      <c r="E53" s="447"/>
      <c r="F53" s="447"/>
      <c r="G53" s="447"/>
      <c r="H53" s="488"/>
    </row>
    <row r="54" spans="1:8" ht="13" customHeight="1" x14ac:dyDescent="0.3">
      <c r="A54" s="358" t="s">
        <v>445</v>
      </c>
      <c r="B54" s="359" t="s">
        <v>427</v>
      </c>
      <c r="C54" s="489" t="s">
        <v>491</v>
      </c>
      <c r="D54" s="490"/>
      <c r="E54" s="489"/>
      <c r="F54" s="489"/>
      <c r="G54" s="489"/>
      <c r="H54" s="489"/>
    </row>
    <row r="55" spans="1:8" ht="30" customHeight="1" x14ac:dyDescent="0.3">
      <c r="A55" s="333" t="s">
        <v>492</v>
      </c>
      <c r="B55" s="345" t="str">
        <f>IF($B$5&lt;&gt;"PCs","",MEMORIA_RESULTADOS!$T$33)</f>
        <v/>
      </c>
      <c r="C55" s="491" t="s">
        <v>493</v>
      </c>
      <c r="D55" s="492"/>
      <c r="E55" s="491"/>
      <c r="F55" s="491"/>
      <c r="G55" s="491"/>
      <c r="H55" s="491"/>
    </row>
    <row r="56" spans="1:8" ht="30" customHeight="1" x14ac:dyDescent="0.3">
      <c r="A56" s="333" t="s">
        <v>494</v>
      </c>
      <c r="B56" s="345" t="str">
        <f>IF($B$5&lt;&gt;"PCs","",MEMORIA_RESULTADOS!$T$34)</f>
        <v/>
      </c>
      <c r="C56" s="491" t="s">
        <v>495</v>
      </c>
      <c r="D56" s="492"/>
      <c r="E56" s="491"/>
      <c r="F56" s="491"/>
      <c r="G56" s="491"/>
      <c r="H56" s="491"/>
    </row>
    <row r="57" spans="1:8" ht="30" customHeight="1" x14ac:dyDescent="0.3">
      <c r="A57" s="333" t="s">
        <v>496</v>
      </c>
      <c r="B57" s="345" t="str">
        <f>IF($B$5&lt;&gt;"PCs","",MEMORIA_RESULTADOS!$T$35)</f>
        <v/>
      </c>
      <c r="C57" s="491" t="s">
        <v>497</v>
      </c>
      <c r="D57" s="492"/>
      <c r="E57" s="491"/>
      <c r="F57" s="491"/>
      <c r="G57" s="491"/>
      <c r="H57" s="491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491" t="s">
        <v>498</v>
      </c>
      <c r="D58" s="492"/>
      <c r="E58" s="491"/>
      <c r="F58" s="491"/>
      <c r="G58" s="491"/>
      <c r="H58" s="491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491" t="s">
        <v>499</v>
      </c>
      <c r="D59" s="492"/>
      <c r="E59" s="491"/>
      <c r="F59" s="491"/>
      <c r="G59" s="491"/>
      <c r="H59" s="491"/>
    </row>
    <row r="60" spans="1:8" ht="36" customHeight="1" x14ac:dyDescent="0.3">
      <c r="A60" s="333" t="s">
        <v>448</v>
      </c>
      <c r="B60" s="345" t="str">
        <f>$D$22</f>
        <v/>
      </c>
      <c r="C60" s="491" t="s">
        <v>530</v>
      </c>
      <c r="D60" s="492"/>
      <c r="E60" s="491"/>
      <c r="F60" s="491"/>
      <c r="G60" s="491"/>
      <c r="H60" s="491"/>
    </row>
    <row r="61" spans="1:8" ht="30" customHeight="1" x14ac:dyDescent="0.3">
      <c r="A61" s="333" t="s">
        <v>531</v>
      </c>
      <c r="B61" s="345" t="str">
        <f>IF($B$5&lt;&gt;"PCs","",IFERROR(RETROATIVO_POTENCIAL_VTA,""))</f>
        <v/>
      </c>
      <c r="C61" s="491" t="s">
        <v>548</v>
      </c>
      <c r="D61" s="492"/>
      <c r="E61" s="491"/>
      <c r="F61" s="491"/>
      <c r="G61" s="491"/>
      <c r="H61" s="491"/>
    </row>
    <row r="62" spans="1:8" ht="30" customHeight="1" x14ac:dyDescent="0.3">
      <c r="A62" s="333" t="s">
        <v>532</v>
      </c>
      <c r="B62" s="345" t="str">
        <f>IF(OR($B$5&lt;&gt;"PCs",$D$22=""),"",ROUND(N($D$22)+N(RETROATIVO_POTENCIAL_VTA),2))</f>
        <v/>
      </c>
      <c r="C62" s="491" t="s">
        <v>533</v>
      </c>
      <c r="D62" s="492"/>
      <c r="E62" s="491"/>
      <c r="F62" s="491"/>
      <c r="G62" s="491"/>
      <c r="H62" s="491"/>
    </row>
    <row r="63" spans="1:8" ht="30" customHeight="1" x14ac:dyDescent="0.3">
      <c r="A63" s="333" t="s">
        <v>534</v>
      </c>
      <c r="B63" s="345" t="str">
        <f ca="1">$B$36</f>
        <v/>
      </c>
      <c r="C63" s="491" t="s">
        <v>500</v>
      </c>
      <c r="D63" s="492"/>
      <c r="E63" s="491"/>
      <c r="F63" s="491"/>
      <c r="G63" s="491"/>
      <c r="H63" s="491"/>
    </row>
    <row r="64" spans="1:8" ht="30" customHeight="1" x14ac:dyDescent="0.3">
      <c r="A64" s="333" t="s">
        <v>535</v>
      </c>
      <c r="B64" s="345" t="str">
        <f ca="1">$B$38</f>
        <v/>
      </c>
      <c r="C64" s="491" t="s">
        <v>501</v>
      </c>
      <c r="D64" s="492"/>
      <c r="E64" s="491"/>
      <c r="F64" s="491"/>
      <c r="G64" s="491"/>
      <c r="H64" s="491"/>
    </row>
    <row r="65" spans="1:8" ht="30" customHeight="1" x14ac:dyDescent="0.3">
      <c r="A65" s="333" t="s">
        <v>536</v>
      </c>
      <c r="B65" s="346" t="str">
        <f>IF(VTA_FINAL="","",VTA_FINAL)</f>
        <v/>
      </c>
      <c r="C65" s="491" t="s">
        <v>537</v>
      </c>
      <c r="D65" s="492"/>
      <c r="E65" s="491"/>
      <c r="F65" s="491"/>
      <c r="G65" s="491"/>
      <c r="H65" s="491"/>
    </row>
    <row r="66" spans="1:8" ht="30" customHeight="1" x14ac:dyDescent="0.3">
      <c r="A66" s="333" t="s">
        <v>538</v>
      </c>
      <c r="B66" s="345" t="str">
        <f ca="1">$B$13</f>
        <v/>
      </c>
      <c r="C66" s="491" t="s">
        <v>502</v>
      </c>
      <c r="D66" s="492"/>
      <c r="E66" s="491"/>
      <c r="F66" s="491"/>
      <c r="G66" s="491"/>
      <c r="H66" s="491"/>
    </row>
    <row r="67" spans="1:8" ht="30" customHeight="1" x14ac:dyDescent="0.3">
      <c r="A67" s="333" t="s">
        <v>539</v>
      </c>
      <c r="B67" s="374" t="str">
        <f ca="1">$B$3</f>
        <v>REVISE</v>
      </c>
      <c r="C67" s="491" t="s">
        <v>503</v>
      </c>
      <c r="D67" s="492"/>
      <c r="E67" s="491"/>
      <c r="F67" s="491"/>
      <c r="G67" s="491"/>
      <c r="H67" s="491"/>
    </row>
    <row r="68" spans="1:8" ht="14.5" x14ac:dyDescent="0.3">
      <c r="A68" s="493" t="s">
        <v>463</v>
      </c>
      <c r="B68" s="493"/>
      <c r="C68" s="493"/>
      <c r="D68" s="493"/>
      <c r="E68" s="493"/>
      <c r="F68" s="493"/>
      <c r="G68" s="493"/>
      <c r="H68" s="493"/>
    </row>
    <row r="69" spans="1:8" ht="34" customHeight="1" x14ac:dyDescent="0.3">
      <c r="A69" s="494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94"/>
      <c r="C69" s="494"/>
      <c r="D69" s="494"/>
      <c r="E69" s="494"/>
      <c r="F69" s="494"/>
      <c r="G69" s="494"/>
      <c r="H69" s="494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401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01"/>
      <c r="C71" s="401"/>
      <c r="D71" s="401"/>
      <c r="E71" s="401"/>
      <c r="F71" s="401"/>
      <c r="G71" s="401"/>
      <c r="H71" s="401"/>
    </row>
    <row r="72" spans="1:8" x14ac:dyDescent="0.3">
      <c r="A72" s="334" t="s">
        <v>291</v>
      </c>
      <c r="B72" s="334" t="s">
        <v>504</v>
      </c>
      <c r="C72" s="334" t="s">
        <v>505</v>
      </c>
      <c r="D72" s="334" t="s">
        <v>490</v>
      </c>
      <c r="E72" s="334" t="s">
        <v>506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495" t="s">
        <v>507</v>
      </c>
      <c r="B79" s="495"/>
      <c r="C79" s="495"/>
      <c r="D79" s="495"/>
      <c r="E79" s="495"/>
      <c r="F79" s="495"/>
      <c r="G79" s="495"/>
      <c r="H79" s="495"/>
    </row>
    <row r="80" spans="1:8" ht="28" customHeight="1" x14ac:dyDescent="0.3">
      <c r="A80" s="496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496"/>
      <c r="C80" s="496"/>
      <c r="D80" s="496"/>
      <c r="E80" s="496"/>
      <c r="F80" s="496"/>
      <c r="G80" s="496"/>
      <c r="H80" s="496"/>
    </row>
    <row r="81" spans="1:8" ht="28" customHeight="1" x14ac:dyDescent="0.3">
      <c r="A81" s="497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497"/>
      <c r="C81" s="497"/>
      <c r="D81" s="497"/>
      <c r="E81" s="497"/>
      <c r="F81" s="497"/>
      <c r="G81" s="497"/>
      <c r="H81" s="497"/>
    </row>
    <row r="82" spans="1:8" x14ac:dyDescent="0.3">
      <c r="A82" s="337" t="s">
        <v>466</v>
      </c>
      <c r="B82" s="338" t="s">
        <v>427</v>
      </c>
      <c r="C82" s="337" t="s">
        <v>467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508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A69:H69"/>
    <mergeCell ref="A71:H71"/>
    <mergeCell ref="A79:H79"/>
    <mergeCell ref="A80:H80"/>
    <mergeCell ref="A81:H81"/>
    <mergeCell ref="C63:H63"/>
    <mergeCell ref="C64:H64"/>
    <mergeCell ref="C65:H65"/>
    <mergeCell ref="C66:H66"/>
    <mergeCell ref="A68:H68"/>
    <mergeCell ref="C67:H67"/>
    <mergeCell ref="C58:H58"/>
    <mergeCell ref="C59:H59"/>
    <mergeCell ref="C60:H60"/>
    <mergeCell ref="C61:H61"/>
    <mergeCell ref="C62:H62"/>
    <mergeCell ref="A53:H53"/>
    <mergeCell ref="C54:H54"/>
    <mergeCell ref="C55:H55"/>
    <mergeCell ref="C56:H56"/>
    <mergeCell ref="C57:H57"/>
    <mergeCell ref="A1:F1"/>
    <mergeCell ref="G1:H1"/>
    <mergeCell ref="A2:F2"/>
    <mergeCell ref="G2:H2"/>
    <mergeCell ref="B7:H7"/>
    <mergeCell ref="G3:H3"/>
    <mergeCell ref="D5:E5"/>
    <mergeCell ref="G22:H22"/>
    <mergeCell ref="F10:G10"/>
    <mergeCell ref="F13:G13"/>
    <mergeCell ref="C12:E12"/>
    <mergeCell ref="C10:E10"/>
    <mergeCell ref="F11:G11"/>
    <mergeCell ref="F12:G12"/>
    <mergeCell ref="E16:H16"/>
    <mergeCell ref="E21:H21"/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35:H38"/>
    <mergeCell ref="E22:F22"/>
  </mergeCells>
  <conditionalFormatting sqref="A61:B61">
    <cfRule type="expression" dxfId="35" priority="60" stopIfTrue="1">
      <formula>$B$61&lt;&gt;""</formula>
    </cfRule>
  </conditionalFormatting>
  <conditionalFormatting sqref="A8:C8">
    <cfRule type="expression" dxfId="34" priority="58" stopIfTrue="1">
      <formula>$C$8&lt;&gt;""</formula>
    </cfRule>
  </conditionalFormatting>
  <conditionalFormatting sqref="A84:C84">
    <cfRule type="expression" dxfId="33" priority="56" stopIfTrue="1">
      <formula>(METODO_RETROATIVO="PCs")*(N(RETROATIVO_POTENCIAL_APURADO)&lt;&gt;0)</formula>
    </cfRule>
  </conditionalFormatting>
  <conditionalFormatting sqref="A7:H7">
    <cfRule type="expression" dxfId="31" priority="53" stopIfTrue="1">
      <formula>$J$5=0</formula>
    </cfRule>
    <cfRule type="expression" dxfId="30" priority="54" stopIfTrue="1">
      <formula>$J$5&gt;0</formula>
    </cfRule>
  </conditionalFormatting>
  <conditionalFormatting sqref="B38">
    <cfRule type="cellIs" dxfId="29" priority="28" stopIfTrue="1" operator="lessThan">
      <formula>0</formula>
    </cfRule>
  </conditionalFormatting>
  <conditionalFormatting sqref="C4">
    <cfRule type="cellIs" dxfId="28" priority="44" stopIfTrue="1" operator="equal">
      <formula>"REVISE"</formula>
    </cfRule>
    <cfRule type="cellIs" dxfId="27" priority="46" stopIfTrue="1" operator="equal">
      <formula>"VALIDADO"</formula>
    </cfRule>
    <cfRule type="cellIs" dxfId="26" priority="45" stopIfTrue="1" operator="equal">
      <formula>"ESTIMADO"</formula>
    </cfRule>
  </conditionalFormatting>
  <conditionalFormatting sqref="C86">
    <cfRule type="expression" dxfId="25" priority="57" stopIfTrue="1">
      <formula>(METODO_RETROATIVO="PCs")*(N(RETROATIVO_POTENCIAL_APURADO)&lt;&gt;0)</formula>
    </cfRule>
  </conditionalFormatting>
  <conditionalFormatting sqref="D4:D5 D6:E6">
    <cfRule type="expression" dxfId="24" priority="40" stopIfTrue="1">
      <formula>$H$14="VALIDADO"</formula>
    </cfRule>
  </conditionalFormatting>
  <conditionalFormatting sqref="D8:E8">
    <cfRule type="expression" dxfId="23" priority="59" stopIfTrue="1">
      <formula>$E$8&lt;&gt;""</formula>
    </cfRule>
  </conditionalFormatting>
  <conditionalFormatting sqref="E4">
    <cfRule type="cellIs" dxfId="22" priority="49" stopIfTrue="1" operator="equal">
      <formula>"VALIDADO"</formula>
    </cfRule>
    <cfRule type="cellIs" dxfId="21" priority="48" stopIfTrue="1" operator="equal">
      <formula>"ESTIMADO"</formula>
    </cfRule>
    <cfRule type="cellIs" dxfId="20" priority="47" stopIfTrue="1" operator="equal">
      <formula>"REVISE"</formula>
    </cfRule>
  </conditionalFormatting>
  <conditionalFormatting sqref="E22:H22">
    <cfRule type="expression" dxfId="19" priority="55" stopIfTrue="1">
      <formula>$G$22&lt;&gt;""</formula>
    </cfRule>
  </conditionalFormatting>
  <conditionalFormatting sqref="F4:G4 F5:H6">
    <cfRule type="expression" dxfId="18" priority="41" stopIfTrue="1">
      <formula>$H$33="VALIDADO"</formula>
    </cfRule>
    <cfRule type="expression" dxfId="17" priority="42" stopIfTrue="1">
      <formula>$H$33="REVISE"</formula>
    </cfRule>
    <cfRule type="expression" dxfId="16" priority="43" stopIfTrue="1">
      <formula>$H$33="ESTIMADO"</formula>
    </cfRule>
  </conditionalFormatting>
  <conditionalFormatting sqref="G1">
    <cfRule type="cellIs" dxfId="15" priority="31" stopIfTrue="1" operator="equal">
      <formula>"REVISE"</formula>
    </cfRule>
    <cfRule type="cellIs" dxfId="14" priority="32" stopIfTrue="1" operator="equal">
      <formula>"ESTIMADO"</formula>
    </cfRule>
    <cfRule type="cellIs" dxfId="13" priority="33" stopIfTrue="1" operator="equal">
      <formula>"VALIDADO"</formula>
    </cfRule>
  </conditionalFormatting>
  <conditionalFormatting sqref="H4">
    <cfRule type="cellIs" dxfId="12" priority="51" stopIfTrue="1" operator="equal">
      <formula>"ESTIMADO"</formula>
    </cfRule>
    <cfRule type="cellIs" dxfId="11" priority="50" stopIfTrue="1" operator="equal">
      <formula>"REVISE"</formula>
    </cfRule>
    <cfRule type="cellIs" dxfId="10" priority="52" stopIfTrue="1" operator="equal">
      <formula>"VALIDADO"</formula>
    </cfRule>
  </conditionalFormatting>
  <conditionalFormatting sqref="H24">
    <cfRule type="cellIs" dxfId="8" priority="12" stopIfTrue="1" operator="equal">
      <formula>"VALIDADO"</formula>
    </cfRule>
    <cfRule type="cellIs" dxfId="7" priority="11" stopIfTrue="1" operator="equal">
      <formula>"ESTIMADO"</formula>
    </cfRule>
    <cfRule type="cellIs" dxfId="6" priority="10" stopIfTrue="1" operator="equal">
      <formula>"REVISE"</formula>
    </cfRule>
  </conditionalFormatting>
  <conditionalFormatting sqref="H33">
    <cfRule type="cellIs" dxfId="5" priority="15" stopIfTrue="1" operator="equal">
      <formula>"VALIDADO"</formula>
    </cfRule>
    <cfRule type="cellIs" dxfId="4" priority="14" stopIfTrue="1" operator="equal">
      <formula>"ESTIMADO"</formula>
    </cfRule>
    <cfRule type="cellIs" dxfId="3" priority="13" stopIfTrue="1" operator="equal">
      <formula>"REVISE"</formula>
    </cfRule>
  </conditionalFormatting>
  <conditionalFormatting sqref="H43:H50">
    <cfRule type="cellIs" dxfId="2" priority="30" stopIfTrue="1" operator="equal">
      <formula>"VALIDADO"</formula>
    </cfRule>
    <cfRule type="cellIs" dxfId="1" priority="29" stopIfTrue="1" operator="equal">
      <formula>"REVISE"</formula>
    </cfRule>
  </conditionalFormatting>
  <conditionalFormatting sqref="H17:H20">
    <cfRule type="expression" dxfId="0" priority="61" stopIfTrue="1">
      <formula>$H17&lt;&gt;""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42</vt:i4>
      </vt:variant>
    </vt:vector>
  </HeadingPairs>
  <TitlesOfParts>
    <vt:vector size="57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2026-10-02T22:30:21Z</dcterms:modified>
</cp:coreProperties>
</file>