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u2_vf94d1mn\"/>
    </mc:Choice>
  </mc:AlternateContent>
  <xr:revisionPtr revIDLastSave="0" documentId="13_ncr:1_{65E984D5-E097-4CA2-A897-87A427B62D8B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4" l="1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D76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120" i="1"/>
  <c r="A120" i="1"/>
  <c r="A71" i="1"/>
  <c r="B60" i="1"/>
  <c r="A60" i="1"/>
  <c r="B44" i="1"/>
  <c r="A24" i="1"/>
  <c r="B23" i="1"/>
  <c r="A23" i="1"/>
  <c r="B22" i="1"/>
  <c r="B14" i="2"/>
  <c r="B4" i="13" s="1"/>
  <c r="B13" i="2"/>
  <c r="B12" i="2"/>
  <c r="B11" i="2"/>
  <c r="B10" i="2" s="1"/>
  <c r="B9" i="2"/>
  <c r="I9" i="9"/>
  <c r="B8" i="13"/>
  <c r="W49" i="14"/>
  <c r="C73" i="15" l="1"/>
  <c r="D73" i="15"/>
  <c r="E73" i="15"/>
  <c r="C74" i="15"/>
  <c r="E76" i="15"/>
  <c r="C77" i="15"/>
  <c r="D77" i="15"/>
  <c r="E77" i="15"/>
  <c r="B83" i="15"/>
  <c r="D74" i="15"/>
  <c r="C83" i="15"/>
  <c r="E74" i="15"/>
  <c r="B84" i="15"/>
  <c r="C75" i="15"/>
  <c r="C84" i="15"/>
  <c r="D75" i="15"/>
  <c r="E75" i="15"/>
  <c r="C76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L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8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N48" i="6"/>
  <c r="N54" i="6"/>
  <c r="N150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65" i="6"/>
  <c r="N161" i="6"/>
  <c r="N137" i="6"/>
  <c r="N133" i="6"/>
  <c r="N65" i="6"/>
  <c r="N41" i="6"/>
  <c r="N37" i="6"/>
  <c r="N29" i="6"/>
  <c r="N139" i="6"/>
  <c r="N136" i="6"/>
  <c r="N127" i="6"/>
  <c r="N124" i="6"/>
  <c r="N40" i="6"/>
  <c r="N31" i="6"/>
  <c r="N28" i="6"/>
  <c r="N22" i="6"/>
  <c r="N131" i="6"/>
  <c r="N128" i="6"/>
  <c r="N122" i="6"/>
  <c r="N119" i="6"/>
  <c r="N32" i="6"/>
  <c r="N26" i="6"/>
  <c r="N2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N62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G31" i="12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D133" i="12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G128" i="1" s="1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N32" i="9" l="1"/>
  <c r="E35" i="14"/>
  <c r="B85" i="15"/>
  <c r="Q64" i="9"/>
  <c r="F100" i="12"/>
  <c r="N35" i="6"/>
  <c r="N140" i="6"/>
  <c r="N43" i="6"/>
  <c r="N163" i="6"/>
  <c r="N69" i="6"/>
  <c r="N173" i="6"/>
  <c r="N144" i="6"/>
  <c r="D124" i="12"/>
  <c r="H4" i="12"/>
  <c r="D92" i="11"/>
  <c r="D196" i="11"/>
  <c r="AB170" i="5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D123" i="11"/>
  <c r="G79" i="12"/>
  <c r="G151" i="12"/>
  <c r="AB66" i="5"/>
  <c r="G63" i="12"/>
  <c r="Q190" i="5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D63" i="12"/>
  <c r="E64" i="11" s="1"/>
  <c r="D40" i="11"/>
  <c r="D119" i="12"/>
  <c r="D11" i="11"/>
  <c r="F79" i="12"/>
  <c r="K80" i="11" s="1"/>
  <c r="F181" i="12"/>
  <c r="Q179" i="5"/>
  <c r="B55" i="14"/>
  <c r="D113" i="12"/>
  <c r="E114" i="11" s="1"/>
  <c r="B135" i="14"/>
  <c r="F35" i="12"/>
  <c r="M191" i="5"/>
  <c r="D60" i="12"/>
  <c r="D64" i="11"/>
  <c r="N71" i="6"/>
  <c r="N170" i="6"/>
  <c r="N79" i="6"/>
  <c r="N184" i="6"/>
  <c r="N89" i="6"/>
  <c r="N120" i="6"/>
  <c r="Q87" i="9"/>
  <c r="D55" i="14"/>
  <c r="G135" i="14"/>
  <c r="D104" i="12"/>
  <c r="F6" i="12"/>
  <c r="G35" i="12"/>
  <c r="D122" i="11"/>
  <c r="G60" i="12"/>
  <c r="T60" i="5" s="1"/>
  <c r="F53" i="12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F60" i="12"/>
  <c r="E67" i="12"/>
  <c r="H68" i="11" s="1"/>
  <c r="H135" i="14"/>
  <c r="E53" i="12"/>
  <c r="D6" i="12"/>
  <c r="E7" i="11" s="1"/>
  <c r="AB133" i="5"/>
  <c r="G30" i="1"/>
  <c r="Q83" i="5"/>
  <c r="G181" i="12"/>
  <c r="N95" i="6"/>
  <c r="N19" i="6"/>
  <c r="N118" i="6"/>
  <c r="N25" i="6"/>
  <c r="N125" i="6"/>
  <c r="N66" i="6"/>
  <c r="AB65" i="5"/>
  <c r="AC65" i="5" s="1"/>
  <c r="E82" i="14"/>
  <c r="Q193" i="5"/>
  <c r="Q71" i="9"/>
  <c r="E116" i="1"/>
  <c r="Q185" i="9"/>
  <c r="D77" i="12"/>
  <c r="Q126" i="9"/>
  <c r="E88" i="14"/>
  <c r="F115" i="12"/>
  <c r="K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BD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N89" i="9"/>
  <c r="Q146" i="9"/>
  <c r="N65" i="9"/>
  <c r="F84" i="1"/>
  <c r="Q6" i="9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AB148" i="5"/>
  <c r="G183" i="12"/>
  <c r="Q134" i="5"/>
  <c r="AB69" i="5"/>
  <c r="D8" i="11"/>
  <c r="Q173" i="9"/>
  <c r="D67" i="12"/>
  <c r="E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104" i="12"/>
  <c r="H105" i="11" s="1"/>
  <c r="C143" i="14"/>
  <c r="Q157" i="5"/>
  <c r="Q150" i="5"/>
  <c r="O125" i="5"/>
  <c r="D117" i="11"/>
  <c r="D124" i="11"/>
  <c r="M152" i="5"/>
  <c r="AU152" i="5" s="1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BD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D192" i="12"/>
  <c r="E193" i="11" s="1"/>
  <c r="G193" i="11" s="1"/>
  <c r="N173" i="9"/>
  <c r="F77" i="12"/>
  <c r="D59" i="12"/>
  <c r="F59" i="5" s="1"/>
  <c r="G59" i="12"/>
  <c r="D183" i="12"/>
  <c r="E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C37" i="1"/>
  <c r="G55" i="14"/>
  <c r="F174" i="12"/>
  <c r="D164" i="12"/>
  <c r="F130" i="1"/>
  <c r="Q30" i="5"/>
  <c r="F121" i="12"/>
  <c r="K122" i="11" s="1"/>
  <c r="Q102" i="9"/>
  <c r="F91" i="12"/>
  <c r="K92" i="11" s="1"/>
  <c r="M92" i="11" s="1"/>
  <c r="H138" i="12"/>
  <c r="H72" i="12"/>
  <c r="C84" i="1"/>
  <c r="O110" i="5"/>
  <c r="D13" i="11"/>
  <c r="D72" i="11"/>
  <c r="C134" i="1"/>
  <c r="F220" i="14"/>
  <c r="D11" i="12"/>
  <c r="Q153" i="5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D181" i="12"/>
  <c r="E182" i="11" s="1"/>
  <c r="E220" i="14"/>
  <c r="E11" i="12"/>
  <c r="H12" i="11" s="1"/>
  <c r="J12" i="11" s="1"/>
  <c r="E164" i="1"/>
  <c r="D166" i="11"/>
  <c r="D112" i="11"/>
  <c r="M72" i="5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BD196" i="5" s="1"/>
  <c r="D11" i="1"/>
  <c r="AB14" i="5"/>
  <c r="D80" i="12"/>
  <c r="E57" i="12"/>
  <c r="E198" i="12"/>
  <c r="H199" i="11" s="1"/>
  <c r="D76" i="11"/>
  <c r="G104" i="1"/>
  <c r="Q15" i="9"/>
  <c r="H88" i="14"/>
  <c r="G91" i="12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D175" i="11"/>
  <c r="F183" i="14"/>
  <c r="G164" i="1"/>
  <c r="D141" i="11"/>
  <c r="Q119" i="5"/>
  <c r="D182" i="1"/>
  <c r="C161" i="1"/>
  <c r="M167" i="5"/>
  <c r="D179" i="1"/>
  <c r="G130" i="1"/>
  <c r="Q99" i="5"/>
  <c r="BC99" i="5" s="1"/>
  <c r="O99" i="5"/>
  <c r="Q53" i="5"/>
  <c r="D180" i="12"/>
  <c r="E181" i="11" s="1"/>
  <c r="D126" i="11"/>
  <c r="AB96" i="5"/>
  <c r="E154" i="1"/>
  <c r="M115" i="5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G179" i="12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H124" i="12"/>
  <c r="F42" i="12"/>
  <c r="K43" i="11" s="1"/>
  <c r="M43" i="11" s="1"/>
  <c r="H164" i="12"/>
  <c r="D99" i="11"/>
  <c r="D125" i="11"/>
  <c r="D159" i="11"/>
  <c r="C104" i="1"/>
  <c r="C6" i="1"/>
  <c r="D31" i="12"/>
  <c r="F57" i="12"/>
  <c r="E38" i="1"/>
  <c r="N196" i="9"/>
  <c r="O25" i="5"/>
  <c r="AY25" i="5" s="1"/>
  <c r="G96" i="14"/>
  <c r="G163" i="12"/>
  <c r="G108" i="12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BG173" i="5"/>
  <c r="O72" i="5"/>
  <c r="AX72" i="5" s="1"/>
  <c r="AZ72" i="5" s="1"/>
  <c r="D41" i="11"/>
  <c r="E53" i="1"/>
  <c r="C139" i="1"/>
  <c r="D149" i="11"/>
  <c r="D155" i="11"/>
  <c r="Q109" i="5"/>
  <c r="C182" i="1"/>
  <c r="O107" i="5"/>
  <c r="D58" i="11"/>
  <c r="D10" i="11"/>
  <c r="Q125" i="5"/>
  <c r="O123" i="5"/>
  <c r="Q5" i="5"/>
  <c r="BB5" i="5" s="1"/>
  <c r="BD5" i="5" s="1"/>
  <c r="O143" i="5"/>
  <c r="D32" i="11"/>
  <c r="D60" i="11"/>
  <c r="D27" i="11"/>
  <c r="D50" i="11"/>
  <c r="N159" i="9"/>
  <c r="Q32" i="9"/>
  <c r="AB91" i="5"/>
  <c r="AP91" i="5" s="1"/>
  <c r="AR91" i="5" s="1"/>
  <c r="M4" i="5"/>
  <c r="AU4" i="5" s="1"/>
  <c r="C129" i="1"/>
  <c r="F129" i="1"/>
  <c r="E100" i="12"/>
  <c r="H101" i="11" s="1"/>
  <c r="J101" i="11" s="1"/>
  <c r="G6" i="12"/>
  <c r="T6" i="5" s="1"/>
  <c r="F126" i="12"/>
  <c r="K127" i="11" s="1"/>
  <c r="F177" i="12"/>
  <c r="K178" i="11" s="1"/>
  <c r="D158" i="11"/>
  <c r="G177" i="12"/>
  <c r="T177" i="5" s="1"/>
  <c r="F119" i="12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D177" i="12"/>
  <c r="E178" i="11" s="1"/>
  <c r="G178" i="11" s="1"/>
  <c r="Q131" i="9"/>
  <c r="D132" i="11"/>
  <c r="G126" i="12"/>
  <c r="D81" i="11"/>
  <c r="Q110" i="5"/>
  <c r="BB110" i="5" s="1"/>
  <c r="BD110" i="5" s="1"/>
  <c r="AB102" i="5"/>
  <c r="AQ102" i="5" s="1"/>
  <c r="Q56" i="5"/>
  <c r="BB56" i="5" s="1"/>
  <c r="D195" i="11"/>
  <c r="G69" i="12"/>
  <c r="G129" i="12"/>
  <c r="AB159" i="5"/>
  <c r="D140" i="12"/>
  <c r="Q106" i="5"/>
  <c r="BC106" i="5" s="1"/>
  <c r="E88" i="12"/>
  <c r="D59" i="11"/>
  <c r="E42" i="12"/>
  <c r="H43" i="11" s="1"/>
  <c r="J43" i="11" s="1"/>
  <c r="O145" i="5"/>
  <c r="AY145" i="5" s="1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BD151" i="5" s="1"/>
  <c r="Q149" i="5"/>
  <c r="BB149" i="5" s="1"/>
  <c r="BD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G39" i="12"/>
  <c r="D39" i="12"/>
  <c r="F81" i="12"/>
  <c r="K82" i="11" s="1"/>
  <c r="M82" i="11" s="1"/>
  <c r="F140" i="12"/>
  <c r="G98" i="12"/>
  <c r="G196" i="12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E179" i="12"/>
  <c r="E145" i="12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BG115" i="5"/>
  <c r="BH46" i="5"/>
  <c r="F166" i="12"/>
  <c r="K167" i="11" s="1"/>
  <c r="M167" i="11" s="1"/>
  <c r="O137" i="5"/>
  <c r="AX137" i="5" s="1"/>
  <c r="AZ137" i="5" s="1"/>
  <c r="F184" i="1"/>
  <c r="D111" i="11"/>
  <c r="D116" i="1"/>
  <c r="G53" i="12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AY171" i="5" s="1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H8" i="5"/>
  <c r="BH167" i="5"/>
  <c r="BH188" i="5"/>
  <c r="BH29" i="5"/>
  <c r="E160" i="12"/>
  <c r="F200" i="12"/>
  <c r="J200" i="5" s="1"/>
  <c r="O90" i="5"/>
  <c r="AX90" i="5" s="1"/>
  <c r="AZ90" i="5" s="1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AR98" i="5" s="1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6" i="5" s="1"/>
  <c r="L146" i="5"/>
  <c r="G20" i="12"/>
  <c r="F62" i="12"/>
  <c r="K63" i="11" s="1"/>
  <c r="M63" i="11" s="1"/>
  <c r="D146" i="12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BC116" i="5" s="1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BD55" i="5" s="1"/>
  <c r="D30" i="1"/>
  <c r="M78" i="5"/>
  <c r="AU78" i="5" s="1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G64" i="11"/>
  <c r="D157" i="11"/>
  <c r="M20" i="11"/>
  <c r="M92" i="5"/>
  <c r="AU92" i="5" s="1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O120" i="5"/>
  <c r="AX120" i="5" s="1"/>
  <c r="AZ120" i="5" s="1"/>
  <c r="J51" i="11"/>
  <c r="G86" i="12"/>
  <c r="E165" i="12"/>
  <c r="H166" i="11" s="1"/>
  <c r="J166" i="11" s="1"/>
  <c r="G48" i="12"/>
  <c r="T48" i="5" s="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AQ140" i="5" s="1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AQ68" i="5" s="1"/>
  <c r="BH192" i="5"/>
  <c r="M148" i="5"/>
  <c r="AU148" i="5" s="1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U26" i="5" s="1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BD88" i="5" s="1"/>
  <c r="O88" i="5"/>
  <c r="AB56" i="5"/>
  <c r="AQ56" i="5" s="1"/>
  <c r="AB53" i="5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AV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99" i="11"/>
  <c r="J134" i="11"/>
  <c r="M11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29" i="5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E104" i="1"/>
  <c r="D88" i="14"/>
  <c r="B88" i="14"/>
  <c r="M91" i="5"/>
  <c r="AU91" i="5" s="1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M127" i="11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N164" i="11"/>
  <c r="P164" i="11" s="1"/>
  <c r="T163" i="5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N167" i="5" s="1"/>
  <c r="F167" i="12"/>
  <c r="K168" i="11" s="1"/>
  <c r="M168" i="11" s="1"/>
  <c r="BC149" i="5"/>
  <c r="M68" i="5"/>
  <c r="O68" i="5"/>
  <c r="Q170" i="5"/>
  <c r="O170" i="5"/>
  <c r="BC42" i="5"/>
  <c r="BB42" i="5"/>
  <c r="BD42" i="5" s="1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U72" i="5"/>
  <c r="AT72" i="5"/>
  <c r="AV72" i="5" s="1"/>
  <c r="BC70" i="5"/>
  <c r="BB70" i="5"/>
  <c r="BD70" i="5" s="1"/>
  <c r="AB89" i="5"/>
  <c r="AT83" i="5"/>
  <c r="AV83" i="5" s="1"/>
  <c r="AU83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AY146" i="5"/>
  <c r="E120" i="11"/>
  <c r="G120" i="11" s="1"/>
  <c r="F119" i="5"/>
  <c r="B73" i="14"/>
  <c r="D73" i="14"/>
  <c r="C73" i="14"/>
  <c r="G73" i="14"/>
  <c r="F73" i="14"/>
  <c r="E73" i="14"/>
  <c r="H73" i="14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N193" i="11"/>
  <c r="P193" i="11" s="1"/>
  <c r="G124" i="1"/>
  <c r="L115" i="5"/>
  <c r="H115" i="5"/>
  <c r="J115" i="5"/>
  <c r="F115" i="5"/>
  <c r="L110" i="5"/>
  <c r="H110" i="5"/>
  <c r="F110" i="5"/>
  <c r="J110" i="5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H73" i="5"/>
  <c r="L62" i="5"/>
  <c r="H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E101" i="12"/>
  <c r="D66" i="1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J166" i="5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Q152" i="5"/>
  <c r="O152" i="5"/>
  <c r="F94" i="5"/>
  <c r="J94" i="5"/>
  <c r="AB90" i="14"/>
  <c r="AB66" i="14"/>
  <c r="AB55" i="14"/>
  <c r="H12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B147" i="5"/>
  <c r="E141" i="11"/>
  <c r="G141" i="11" s="1"/>
  <c r="F140" i="5"/>
  <c r="N122" i="11"/>
  <c r="P122" i="11" s="1"/>
  <c r="T121" i="5"/>
  <c r="Q115" i="5"/>
  <c r="O115" i="5"/>
  <c r="AB70" i="14"/>
  <c r="AX175" i="5"/>
  <c r="AZ175" i="5" s="1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N92" i="11"/>
  <c r="P92" i="11" s="1"/>
  <c r="L91" i="5"/>
  <c r="T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U167" i="5"/>
  <c r="AT167" i="5"/>
  <c r="AV167" i="5" s="1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AT182" i="5"/>
  <c r="AV182" i="5" s="1"/>
  <c r="N135" i="11"/>
  <c r="P135" i="11" s="1"/>
  <c r="T134" i="5"/>
  <c r="J75" i="5"/>
  <c r="H75" i="5"/>
  <c r="F75" i="5"/>
  <c r="M21" i="5"/>
  <c r="O21" i="5"/>
  <c r="N191" i="11"/>
  <c r="P191" i="11" s="1"/>
  <c r="L190" i="5"/>
  <c r="T190" i="5"/>
  <c r="F161" i="5"/>
  <c r="J161" i="5"/>
  <c r="H161" i="5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H160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K140" i="11"/>
  <c r="M140" i="11" s="1"/>
  <c r="AD126" i="14"/>
  <c r="AC193" i="14"/>
  <c r="O177" i="5"/>
  <c r="AB177" i="14"/>
  <c r="AC170" i="14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BC154" i="5"/>
  <c r="AR82" i="5"/>
  <c r="AQ32" i="5"/>
  <c r="AQ98" i="5"/>
  <c r="AY74" i="5"/>
  <c r="AX74" i="5"/>
  <c r="AZ74" i="5" s="1"/>
  <c r="P74" i="5"/>
  <c r="AT8" i="5"/>
  <c r="AV8" i="5" s="1"/>
  <c r="N8" i="5"/>
  <c r="AU8" i="5"/>
  <c r="H25" i="5"/>
  <c r="F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43" i="5"/>
  <c r="BC129" i="5"/>
  <c r="BC194" i="5"/>
  <c r="BD98" i="5"/>
  <c r="BC19" i="5"/>
  <c r="BC144" i="5"/>
  <c r="BC98" i="5"/>
  <c r="BC56" i="5"/>
  <c r="BD68" i="5"/>
  <c r="BC57" i="5"/>
  <c r="BC39" i="5"/>
  <c r="BD19" i="5"/>
  <c r="BC118" i="5"/>
  <c r="BD56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J9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9" i="5"/>
  <c r="AQ21" i="5"/>
  <c r="AQ59" i="5"/>
  <c r="AQ20" i="5"/>
  <c r="AQ154" i="5"/>
  <c r="AQ53" i="5"/>
  <c r="AR21" i="5"/>
  <c r="AQ103" i="5"/>
  <c r="AQ57" i="5"/>
  <c r="AQ88" i="5"/>
  <c r="AQ172" i="5"/>
  <c r="F10" i="14"/>
  <c r="B15" i="14"/>
  <c r="B41" i="14" s="1"/>
  <c r="R29" i="5"/>
  <c r="BD100" i="5"/>
  <c r="H54" i="5"/>
  <c r="F54" i="5"/>
  <c r="J54" i="5"/>
  <c r="L54" i="5"/>
  <c r="N100" i="9"/>
  <c r="H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O141" i="5"/>
  <c r="E122" i="1"/>
  <c r="G122" i="1"/>
  <c r="D122" i="1"/>
  <c r="C122" i="1"/>
  <c r="F122" i="1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40" i="11"/>
  <c r="J40" i="11" s="1"/>
  <c r="H39" i="5"/>
  <c r="M48" i="5"/>
  <c r="H48" i="5"/>
  <c r="F48" i="5"/>
  <c r="L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02" i="5"/>
  <c r="AU12" i="5"/>
  <c r="AV82" i="5"/>
  <c r="AU73" i="5"/>
  <c r="AU65" i="5"/>
  <c r="AU124" i="5"/>
  <c r="AU82" i="5"/>
  <c r="AU51" i="5"/>
  <c r="AU7" i="5"/>
  <c r="AU162" i="5"/>
  <c r="AU138" i="5"/>
  <c r="AU96" i="5"/>
  <c r="AU43" i="5"/>
  <c r="AV51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AR65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AR59" i="5"/>
  <c r="T21" i="14"/>
  <c r="O7" i="7"/>
  <c r="P41" i="5"/>
  <c r="AU33" i="5"/>
  <c r="AV35" i="5"/>
  <c r="BD166" i="5"/>
  <c r="AU89" i="5" l="1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F12" i="14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B62" i="15"/>
  <c r="C38" i="15"/>
  <c r="G5" i="15"/>
  <c r="B28" i="14" l="1"/>
  <c r="C5" i="15"/>
  <c r="B86" i="15"/>
  <c r="B87" i="15" s="1"/>
  <c r="C87" i="15" s="1"/>
  <c r="B63" i="15"/>
  <c r="B207" i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<sst xmlns="http://schemas.openxmlformats.org/spreadsheetml/2006/main" count="40662" uniqueCount="537">
  <si>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</si>
  <si>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</si>
  <si>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</si>
  <si>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</si>
  <si>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</si>
  <si>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</si>
  <si>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</si>
  <si>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</si>
  <si>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</si>
  <si>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</si>
  <si>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</si>
  <si>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</si>
  <si>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</si>
  <si>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</si>
  <si>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</si>
  <si>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</si>
  <si>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</si>
  <si>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</si>
  <si>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</si>
  <si>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</si>
  <si>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</si>
  <si>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</si>
  <si>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</si>
  <si>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</si>
  <si>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</si>
  <si>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</si>
  <si>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</si>
  <si>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</si>
  <si>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</si>
  <si>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</si>
  <si>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</si>
  <si>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</si>
  <si>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</si>
  <si>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</si>
  <si>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</si>
  <si>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</si>
  <si>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</si>
  <si>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</si>
  <si>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</si>
  <si>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</si>
  <si>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</si>
  <si>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</si>
  <si>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</si>
  <si>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</si>
  <si>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</si>
  <si>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</si>
  <si>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</si>
  <si>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</si>
  <si>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</si>
  <si>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</si>
  <si>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</si>
  <si>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</si>
  <si>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</si>
  <si>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</si>
  <si>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</si>
  <si>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</si>
  <si>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</si>
  <si>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</si>
  <si>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</si>
  <si>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</si>
  <si>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</si>
  <si>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</si>
  <si>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</si>
  <si>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</si>
  <si>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</si>
  <si>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</si>
  <si>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</si>
  <si>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</si>
  <si>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</si>
  <si>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</si>
  <si>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</si>
  <si>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</si>
  <si>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</si>
  <si>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</si>
  <si>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</si>
  <si>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</si>
  <si>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</si>
  <si>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</si>
  <si>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</si>
  <si>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</si>
  <si>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</si>
  <si>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</si>
  <si>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</si>
  <si>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</si>
  <si>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</si>
  <si>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</si>
  <si>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</si>
  <si>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</si>
  <si>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</si>
  <si>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</si>
  <si>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</si>
  <si>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</si>
  <si>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</si>
  <si>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</si>
  <si>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</si>
  <si>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</si>
  <si>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</si>
  <si>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</si>
  <si>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</si>
  <si>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</si>
  <si>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</si>
  <si>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</si>
  <si>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</si>
  <si>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</si>
  <si>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</si>
  <si>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</si>
  <si>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</si>
  <si>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</si>
  <si>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</si>
  <si>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</si>
  <si>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</si>
  <si>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</si>
  <si>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</si>
  <si>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</si>
  <si>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</si>
  <si>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</si>
  <si>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</si>
  <si>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</si>
  <si>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</si>
  <si>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</si>
  <si>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</si>
  <si>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</si>
  <si>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</si>
  <si>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</si>
  <si>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</si>
  <si>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</si>
  <si>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</si>
  <si>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</si>
  <si>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</si>
  <si>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</si>
  <si>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</si>
  <si>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</si>
  <si>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</si>
  <si>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</si>
  <si>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</si>
  <si>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</si>
  <si>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</si>
  <si>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</si>
  <si>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</si>
  <si>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</si>
  <si>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</si>
  <si>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</si>
  <si>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</si>
  <si>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</si>
  <si>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</si>
  <si>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</si>
  <si>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</si>
  <si>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</si>
  <si>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</si>
  <si>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</si>
  <si>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</si>
  <si>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</si>
  <si>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</si>
  <si>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</si>
  <si>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</si>
  <si>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</si>
  <si>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</si>
  <si>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</si>
  <si>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</si>
  <si>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</si>
  <si>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</si>
  <si>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</si>
  <si>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</si>
  <si>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</si>
  <si>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</si>
  <si>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</si>
  <si>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</si>
  <si>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</si>
  <si>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</si>
  <si>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</si>
  <si>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</si>
  <si>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</si>
  <si>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</si>
  <si>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</si>
  <si>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</si>
  <si>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</si>
  <si>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</si>
  <si>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</si>
  <si>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</si>
  <si>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</si>
  <si>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</si>
  <si>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</si>
  <si>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</si>
  <si>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</si>
  <si>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</si>
  <si>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</si>
  <si>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</si>
  <si>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</si>
  <si>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</si>
  <si>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</si>
  <si>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</si>
  <si>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</si>
  <si>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</si>
  <si>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</si>
  <si>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</si>
  <si>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</si>
  <si>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</si>
  <si>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</si>
  <si>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</si>
  <si>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</si>
  <si>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</si>
  <si>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</si>
  <si>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</si>
  <si>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</si>
  <si>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</si>
  <si>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</si>
  <si>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</si>
  <si>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</si>
  <si>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</si>
  <si>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</si>
  <si>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</si>
  <si>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</si>
  <si>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</si>
  <si>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</si>
  <si>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</si>
  <si>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</si>
  <si>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</si>
  <si>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</si>
  <si>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</si>
  <si>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</si>
  <si>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</si>
  <si>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</si>
  <si>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</si>
  <si>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</si>
  <si>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</si>
  <si>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</si>
  <si>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</si>
  <si>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</si>
  <si>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</si>
  <si>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</si>
  <si>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</si>
  <si>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</si>
  <si>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</si>
  <si>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</si>
  <si>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</si>
  <si>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</si>
  <si>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</si>
  <si>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</si>
  <si>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</si>
  <si>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</si>
  <si>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</si>
  <si>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</si>
  <si>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</si>
  <si>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</si>
  <si>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</si>
  <si>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</si>
  <si>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</si>
  <si>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</si>
  <si>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</si>
  <si>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</si>
  <si>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</si>
  <si>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</si>
  <si>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</si>
  <si>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</si>
  <si>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</si>
  <si>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</si>
  <si>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</si>
  <si>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</si>
  <si>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</si>
  <si>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</si>
  <si>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</si>
  <si>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</si>
  <si>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</si>
  <si>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</si>
  <si>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</si>
  <si>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</si>
  <si>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</si>
  <si>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</si>
  <si>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</si>
  <si>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</si>
  <si>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</si>
  <si>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</si>
  <si>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</si>
  <si>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</si>
  <si>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</si>
  <si>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</si>
  <si>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</si>
  <si>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</si>
  <si>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</si>
  <si>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</si>
  <si>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</si>
  <si>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</si>
  <si>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</si>
  <si>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</si>
  <si>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</si>
  <si>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</si>
  <si>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</si>
  <si>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</si>
  <si>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</si>
  <si>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</si>
  <si>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</si>
  <si>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</si>
  <si>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</si>
  <si>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</si>
  <si>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</si>
  <si>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</si>
  <si>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</si>
  <si>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</si>
  <si>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</si>
  <si>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</si>
  <si>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</si>
  <si>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</si>
  <si>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</si>
  <si>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</si>
  <si>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</si>
  <si>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</si>
  <si>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</si>
  <si>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</si>
  <si>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</si>
  <si>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</si>
  <si>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</si>
  <si>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</si>
  <si>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</si>
  <si>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</si>
  <si>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</si>
  <si>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</si>
  <si>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</si>
  <si>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</si>
  <si>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</si>
  <si>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</si>
  <si>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</si>
  <si>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</si>
  <si>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</si>
  <si>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</si>
  <si>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</si>
  <si>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</si>
  <si>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</si>
  <si>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</si>
  <si>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</si>
  <si>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</si>
  <si>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</si>
  <si>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</si>
  <si>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</si>
  <si>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</si>
  <si>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</si>
  <si>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</si>
  <si>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</si>
  <si>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</si>
  <si>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</si>
  <si>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</si>
  <si>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</si>
  <si>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</si>
  <si>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</si>
  <si>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</si>
  <si>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</si>
  <si>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</si>
  <si>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</si>
  <si>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</si>
  <si>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</si>
  <si>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</si>
  <si>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</si>
  <si>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</si>
  <si>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</si>
  <si>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</si>
  <si>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</si>
  <si>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</si>
  <si>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</si>
  <si>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</si>
  <si>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</si>
  <si>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</si>
  <si>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</si>
  <si>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</si>
  <si>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</si>
  <si>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</si>
  <si>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</si>
  <si>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</si>
  <si>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</si>
  <si>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</si>
  <si>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</si>
  <si>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</si>
  <si>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</si>
  <si>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</si>
  <si>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</si>
  <si>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</si>
  <si>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</si>
  <si>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</si>
  <si>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</si>
  <si>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</si>
  <si>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</si>
  <si>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</si>
  <si>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</si>
  <si>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</si>
  <si>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</si>
  <si>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</si>
  <si>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</si>
  <si>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</si>
  <si>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</si>
  <si>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</si>
  <si>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</si>
  <si>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</si>
  <si>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</si>
  <si>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</si>
  <si>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</si>
  <si>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</si>
  <si>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</si>
  <si>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</si>
  <si>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</si>
  <si>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</si>
  <si>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</si>
  <si>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</si>
  <si>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</si>
  <si>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</si>
  <si>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</si>
  <si>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</si>
  <si>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</si>
  <si>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</si>
  <si>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</si>
  <si>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</si>
  <si>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</si>
  <si>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</si>
  <si>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</si>
  <si>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</si>
  <si>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</si>
  <si>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</si>
  <si>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</si>
  <si>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</si>
  <si>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</si>
  <si>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</si>
  <si>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</si>
  <si>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</si>
  <si>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</si>
  <si>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</si>
  <si>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</si>
  <si>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</si>
  <si>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</si>
  <si>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</si>
  <si>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</si>
  <si>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</si>
  <si>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</si>
  <si>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</si>
  <si>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</si>
  <si>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</si>
  <si>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</si>
  <si>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</si>
  <si>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</si>
  <si>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</si>
  <si>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</si>
  <si>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</si>
  <si>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</si>
  <si>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</si>
  <si>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</si>
  <si>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</si>
  <si>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</si>
  <si>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</si>
  <si>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</si>
  <si>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</si>
  <si>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</si>
  <si>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</si>
  <si>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</si>
  <si>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</si>
  <si>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</si>
  <si>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</si>
  <si>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</si>
  <si>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</si>
  <si>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</si>
  <si>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</si>
  <si>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</si>
  <si>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</si>
  <si>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</si>
  <si>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</si>
  <si>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</si>
  <si>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</si>
  <si>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</si>
  <si>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</si>
  <si>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</si>
  <si>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</si>
  <si>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</si>
  <si>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</si>
  <si>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</si>
  <si>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</si>
  <si>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</si>
  <si>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</si>
  <si>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</si>
  <si>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</si>
  <si>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</si>
  <si>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</si>
  <si>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</si>
  <si>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</si>
  <si>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</si>
  <si>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</si>
  <si>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</si>
  <si>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</si>
  <si>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</si>
  <si>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</si>
  <si>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</si>
  <si>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</si>
  <si>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</si>
  <si>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</si>
  <si>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</si>
  <si>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</si>
  <si>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</si>
  <si>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</si>
  <si>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</si>
  <si>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</si>
  <si>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</si>
  <si>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</si>
  <si>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</si>
  <si>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</si>
  <si>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</si>
  <si>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</si>
  <si>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</si>
  <si>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</si>
  <si>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</si>
  <si>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</si>
  <si>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</si>
  <si>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</si>
  <si>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</si>
  <si>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</si>
  <si>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</si>
  <si>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</si>
  <si>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</si>
  <si>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</si>
  <si>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</si>
  <si>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</si>
  <si>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</si>
  <si>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</si>
  <si>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</si>
  <si>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</si>
  <si>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Referência auditável — posição física atual</t>
  </si>
  <si>
    <t>Referência auditável — última posição de abertura disponível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</si>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</sst>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3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46258.465389930556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8" t="s">
        <v>49</v>
      </c>
      <c r="B9" s="359"/>
      <c r="C9" s="359"/>
      <c r="D9" s="359"/>
      <c r="E9" s="359"/>
      <c r="F9" s="360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516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2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2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2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2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2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2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2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2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2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2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2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2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2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2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2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2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2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2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2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2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2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2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2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2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2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2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2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2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2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2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2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2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2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2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2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2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2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2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2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2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2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2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2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2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2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2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2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2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2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2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2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2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2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2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2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2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2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2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2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2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2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2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2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2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2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2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2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2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2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2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2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2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2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2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2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2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2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2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2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2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2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2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2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2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2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2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2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2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2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2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2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2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2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2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2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2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2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2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2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2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2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2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2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2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2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2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2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2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2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2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2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2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2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2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2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2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2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2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2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2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2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2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2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2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2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2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2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2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2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2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2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2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2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2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2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2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2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2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2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2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2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2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2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2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2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2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2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2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2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2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2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2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2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2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2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2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2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2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2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2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2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2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2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2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2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2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2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63" t="s">
        <v>203</v>
      </c>
      <c r="B1" s="363" t="s">
        <v>204</v>
      </c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5"/>
      <c r="Q1" s="361" t="s">
        <v>205</v>
      </c>
      <c r="R1" s="362"/>
      <c r="S1" s="362"/>
      <c r="T1" s="362"/>
      <c r="U1" s="362"/>
      <c r="V1" s="362"/>
      <c r="W1" s="362"/>
      <c r="X1" s="362"/>
      <c r="Y1" s="362"/>
      <c r="Z1" s="366" t="s">
        <v>206</v>
      </c>
      <c r="AA1" s="362"/>
      <c r="AB1" s="362"/>
      <c r="AC1" s="362"/>
      <c r="AE1" s="367" t="s">
        <v>207</v>
      </c>
    </row>
    <row r="2" spans="1:31" ht="43.5" customHeight="1" x14ac:dyDescent="0.35">
      <c r="A2" s="368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62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46258.465389930556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9" t="s">
        <v>273</v>
      </c>
      <c r="B25" s="370"/>
      <c r="C25" s="371"/>
    </row>
    <row r="26" spans="1:3" x14ac:dyDescent="0.35">
      <c r="A26" s="330" t="s">
        <v>274</v>
      </c>
      <c r="B26" s="376" t="s">
        <v>275</v>
      </c>
      <c r="C26" s="377"/>
    </row>
    <row r="27" spans="1:3" x14ac:dyDescent="0.35">
      <c r="A27" s="331" t="s">
        <v>276</v>
      </c>
      <c r="B27" s="378" t="s">
        <v>277</v>
      </c>
      <c r="C27" s="375"/>
    </row>
    <row r="28" spans="1:3" x14ac:dyDescent="0.35">
      <c r="A28" s="332" t="s">
        <v>278</v>
      </c>
      <c r="B28" s="374" t="s">
        <v>279</v>
      </c>
      <c r="C28" s="375"/>
    </row>
    <row r="29" spans="1:3" x14ac:dyDescent="0.35">
      <c r="A29" s="333" t="s">
        <v>280</v>
      </c>
      <c r="B29" s="372" t="s">
        <v>281</v>
      </c>
      <c r="C29" s="37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7" t="s">
        <v>282</v>
      </c>
      <c r="B1" s="362"/>
      <c r="C1" s="362"/>
      <c r="D1" s="362"/>
      <c r="E1" s="362"/>
      <c r="F1" s="362"/>
      <c r="G1" s="362"/>
      <c r="H1" s="362"/>
      <c r="I1" s="362"/>
      <c r="J1" s="362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92" t="s">
        <v>286</v>
      </c>
      <c r="B2" s="362"/>
      <c r="C2" s="362"/>
      <c r="D2" s="362"/>
      <c r="E2" s="362"/>
      <c r="F2" s="362"/>
      <c r="G2" s="362"/>
      <c r="H2" s="362"/>
      <c r="I2" s="362"/>
      <c r="J2" s="362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81" t="str">
        <f>IF(AND(RESULTADOS!$G$43="Sim",RESULTADOS!$D$43&lt;&gt;""),RESULTADOS!$D$43,"")</f>
        <v/>
      </c>
      <c r="E5" s="382"/>
      <c r="F5" s="382"/>
      <c r="G5" s="382"/>
      <c r="H5" s="382"/>
      <c r="I5" s="382"/>
      <c r="J5" s="383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85" t="s">
        <v>294</v>
      </c>
      <c r="B6" s="362"/>
      <c r="C6" s="362"/>
      <c r="D6" s="362"/>
      <c r="E6" s="362"/>
      <c r="F6" s="362"/>
      <c r="G6" s="362"/>
      <c r="H6" s="362"/>
      <c r="I6" s="362"/>
      <c r="J6" s="362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84" t="s">
        <v>295</v>
      </c>
      <c r="B8" s="362"/>
      <c r="C8" s="362"/>
      <c r="D8" s="362"/>
      <c r="E8" s="362"/>
      <c r="F8" s="362"/>
      <c r="G8" s="362"/>
      <c r="H8" s="362"/>
      <c r="I8" s="362"/>
      <c r="J8" s="362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91" t="s">
        <v>305</v>
      </c>
      <c r="B17" s="362"/>
      <c r="C17" s="362"/>
      <c r="D17" s="362"/>
      <c r="E17" s="362"/>
      <c r="F17" s="362"/>
      <c r="G17" s="362"/>
      <c r="H17" s="362"/>
      <c r="I17" s="362"/>
      <c r="J17" s="362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84" t="s">
        <v>306</v>
      </c>
      <c r="B19" s="362"/>
      <c r="C19" s="362"/>
      <c r="D19" s="362"/>
      <c r="E19" s="362"/>
      <c r="F19" s="362"/>
      <c r="G19" s="362"/>
      <c r="H19" s="362"/>
      <c r="I19" s="362"/>
      <c r="J19" s="362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512</v>
      </c>
      <c r="D20" s="62" t="str">
        <f>IF(COUNTIF(financeiro!$C$2:$C$73,"&lt;&gt;")=0,"",ROUND(SUM(financeiro!$C$2:$C$73),2))</f>
        <v/>
      </c>
      <c r="E20" s="62" t="s">
        <v>517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81" t="str">
        <f>IF(AND(RESULTADOS!$G$44="Sim",RESULTADOS!$D$44&lt;&gt;""),RESULTADOS!$D$44,"")</f>
        <v/>
      </c>
      <c r="E24" s="382"/>
      <c r="F24" s="382"/>
      <c r="G24" s="382"/>
      <c r="H24" s="382"/>
      <c r="I24" s="382"/>
      <c r="J24" s="383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81" t="str">
        <f>IF(AND(RESULTADOS!$G$45="Sim",RESULTADOS!$D$45&lt;&gt;""),RESULTADOS!$D$45,"")</f>
        <v/>
      </c>
      <c r="E25" s="382"/>
      <c r="F25" s="382"/>
      <c r="G25" s="382"/>
      <c r="H25" s="382"/>
      <c r="I25" s="382"/>
      <c r="J25" s="383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38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82"/>
      <c r="G26" s="382"/>
      <c r="H26" s="382"/>
      <c r="I26" s="382"/>
      <c r="J26" s="383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92" t="s">
        <v>324</v>
      </c>
      <c r="B27" s="362"/>
      <c r="C27" s="362"/>
      <c r="D27" s="362"/>
      <c r="E27" s="362"/>
      <c r="F27" s="362"/>
      <c r="G27" s="362"/>
      <c r="H27" s="362"/>
      <c r="I27" s="362"/>
      <c r="J27" s="362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IF(OR($B$4="Financeiro",$B$4="Itens"),$B$23,$B$26)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84" t="s">
        <v>331</v>
      </c>
      <c r="B30" s="362"/>
      <c r="C30" s="362"/>
      <c r="D30" s="362"/>
      <c r="E30" s="362"/>
      <c r="F30" s="362"/>
      <c r="G30" s="362"/>
      <c r="H30" s="362"/>
      <c r="I30" s="362"/>
      <c r="J30" s="362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8"/>
      <c r="C36" s="389"/>
      <c r="D36" s="389"/>
      <c r="E36" s="390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84" t="s">
        <v>351</v>
      </c>
      <c r="B40" s="362"/>
      <c r="C40" s="362"/>
      <c r="D40" s="362"/>
      <c r="E40" s="362"/>
      <c r="F40" s="362"/>
      <c r="G40" s="362"/>
      <c r="H40" s="362"/>
      <c r="I40" s="362"/>
      <c r="J40" s="362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85"/>
      <c r="B48" s="362"/>
      <c r="C48" s="362"/>
      <c r="D48" s="362"/>
      <c r="E48" s="362"/>
      <c r="F48" s="362"/>
      <c r="G48" s="362"/>
      <c r="H48" s="362"/>
      <c r="I48" s="362"/>
      <c r="J48" s="362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85"/>
      <c r="B49" s="362"/>
      <c r="C49" s="362"/>
      <c r="D49" s="362"/>
      <c r="E49" s="362"/>
      <c r="F49" s="362"/>
      <c r="G49" s="362"/>
      <c r="H49" s="362"/>
      <c r="I49" s="362"/>
      <c r="J49" s="362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79" t="s">
        <v>379</v>
      </c>
      <c r="B52" s="380"/>
      <c r="C52" s="380"/>
      <c r="D52" s="380"/>
      <c r="E52" s="380"/>
      <c r="F52" s="380"/>
      <c r="G52" s="380"/>
      <c r="H52" s="380"/>
      <c r="I52" s="61"/>
      <c r="J52" s="379" t="s">
        <v>380</v>
      </c>
      <c r="K52" s="380"/>
      <c r="L52" s="380"/>
      <c r="M52" s="380"/>
      <c r="N52" s="380"/>
      <c r="O52" s="380"/>
      <c r="P52" s="380"/>
      <c r="Q52" s="380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504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505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506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507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508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509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510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511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393" t="s">
        <v>282</v>
      </c>
      <c r="B1" s="393"/>
      <c r="C1" s="393"/>
      <c r="D1" s="393"/>
      <c r="E1" s="393"/>
      <c r="F1" s="393"/>
      <c r="G1" s="394" t="str">
        <f ca="1">$B$3</f>
        <v>REVISE</v>
      </c>
      <c r="H1" s="395"/>
    </row>
    <row r="2" spans="1:10" ht="90.5" customHeight="1" x14ac:dyDescent="0.3">
      <c r="A2" s="396" t="s">
        <v>487</v>
      </c>
      <c r="B2" s="396"/>
      <c r="C2" s="396"/>
      <c r="D2" s="396"/>
      <c r="E2" s="396"/>
      <c r="F2" s="396"/>
      <c r="G2" s="397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397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00" t="str">
        <f>$D$6</f>
        <v/>
      </c>
      <c r="H3" s="401"/>
      <c r="J3" s="256" t="s">
        <v>47</v>
      </c>
    </row>
    <row r="4" spans="1:10" ht="18" customHeight="1" x14ac:dyDescent="0.3">
      <c r="A4" s="305" t="s">
        <v>499</v>
      </c>
      <c r="B4" s="306"/>
      <c r="C4" s="336" t="str">
        <f>$H$8</f>
        <v>REVISE</v>
      </c>
      <c r="D4" s="337" t="s">
        <v>500</v>
      </c>
      <c r="E4" s="338" t="str">
        <f>$H$14</f>
        <v>REVISE</v>
      </c>
      <c r="F4" s="337" t="s">
        <v>501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>IF(VTA_FINAL="","",VTA_FINAL)</f>
        <v/>
      </c>
      <c r="D5" s="402" t="str">
        <f>$D$22</f>
        <v/>
      </c>
      <c r="E5" s="403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 t="s">
        <v>502</v>
      </c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503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398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99"/>
      <c r="D7" s="399"/>
      <c r="E7" s="399"/>
      <c r="F7" s="399"/>
      <c r="G7" s="399"/>
      <c r="H7" s="399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488</v>
      </c>
      <c r="B9" s="314" t="s">
        <v>432</v>
      </c>
      <c r="C9" s="406" t="s">
        <v>489</v>
      </c>
      <c r="D9" s="406"/>
      <c r="E9" s="406"/>
      <c r="F9" s="406" t="s">
        <v>433</v>
      </c>
      <c r="G9" s="406"/>
      <c r="H9" s="315" t="s">
        <v>458</v>
      </c>
    </row>
    <row r="10" spans="1:10" ht="46" customHeight="1" x14ac:dyDescent="0.3">
      <c r="A10" s="269" t="s">
        <v>518</v>
      </c>
      <c r="B10" s="270" t="str">
        <f ca="1">IF(MEMORIA_RESULTADOS!$W$50="","",MEMORIA_RESULTADOS!$W$50)</f>
        <v/>
      </c>
      <c r="C10" s="40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05"/>
      <c r="E10" s="405"/>
      <c r="F10" s="404" t="s">
        <v>434</v>
      </c>
      <c r="G10" s="405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6" t="s">
        <v>519</v>
      </c>
      <c r="B11" s="317" t="str">
        <f>IF(MEMORIA_RESULTADOS!$W$48="","",MEMORIA_RESULTADOS!$W$48)</f>
        <v/>
      </c>
      <c r="C11" s="409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10"/>
      <c r="E11" s="410"/>
      <c r="F11" s="409" t="s">
        <v>435</v>
      </c>
      <c r="G11" s="410"/>
      <c r="H11" s="321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6" t="s">
        <v>490</v>
      </c>
      <c r="B12" s="317" t="str">
        <f>IFERROR(comparativo_VTA!$B$208,"")</f>
        <v/>
      </c>
      <c r="C12" s="409" t="s">
        <v>436</v>
      </c>
      <c r="D12" s="410"/>
      <c r="E12" s="410"/>
      <c r="F12" s="409" t="s">
        <v>437</v>
      </c>
      <c r="G12" s="410"/>
      <c r="H12" s="321" t="s">
        <v>438</v>
      </c>
    </row>
    <row r="13" spans="1:10" ht="46" customHeight="1" x14ac:dyDescent="0.3">
      <c r="A13" s="318" t="s">
        <v>491</v>
      </c>
      <c r="B13" s="319" t="str">
        <f ca="1">IF(MEMORIA_RESULTADOS!$W$51="","",MEMORIA_RESULTADOS!$W$51)</f>
        <v/>
      </c>
      <c r="C13" s="407" t="s">
        <v>439</v>
      </c>
      <c r="D13" s="408"/>
      <c r="E13" s="408"/>
      <c r="F13" s="407" t="s">
        <v>440</v>
      </c>
      <c r="G13" s="408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492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25" t="str">
        <f>IF($A$23="","",$A$23&amp;CHAR(10)&amp;"Pago: R$ "&amp;ROUND($B$23,2)&amp;"  ·  Reajustado: R$ "&amp;ROUND($C$23,2)&amp;"  ·  Delta: R$ "&amp;ROUND($D$23,2)&amp;CHAR(10)&amp;$E$23)</f>
        <v/>
      </c>
      <c r="F16" s="426"/>
      <c r="G16" s="426"/>
      <c r="H16" s="426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27"/>
      <c r="F17" s="426"/>
      <c r="G17" s="426"/>
      <c r="H17" s="426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27"/>
      <c r="F18" s="426"/>
      <c r="G18" s="426"/>
      <c r="H18" s="426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27"/>
      <c r="F19" s="426"/>
      <c r="G19" s="426"/>
      <c r="H19" s="426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27"/>
      <c r="F20" s="426"/>
      <c r="G20" s="426"/>
      <c r="H20" s="426"/>
    </row>
    <row r="21" spans="1:8" ht="19" customHeight="1" x14ac:dyDescent="0.3">
      <c r="A21" s="343" t="s">
        <v>444</v>
      </c>
      <c r="B21" s="344"/>
      <c r="C21" s="344"/>
      <c r="D21" s="344" t="str">
        <f>IF(ISNUMBER(MEMORIA_RESULTADOS!$B$5),ROUND(RETRO_OFICIAL-SUM($D$16:$D$20),2),"")</f>
        <v/>
      </c>
      <c r="E21" s="427"/>
      <c r="F21" s="426"/>
      <c r="G21" s="426"/>
      <c r="H21" s="426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413" t="str">
        <f>IF(OR(MEMORIA_RESULTADOS!$B$4&lt;&gt;"PCs",MEMORIA_RESULTADOS!$T$28=0),"","Sem retroativo pela regra de DATA_PC. Detalhes: itens_PC -&gt; EFEITO_FINANCEIRO_PC = Nao")</f>
        <v/>
      </c>
      <c r="F23" s="414"/>
      <c r="G23" s="414"/>
      <c r="H23" s="414"/>
    </row>
    <row r="24" spans="1:8" ht="22" customHeight="1" x14ac:dyDescent="0.3">
      <c r="A24" s="279" t="s">
        <v>493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415" t="s">
        <v>494</v>
      </c>
      <c r="F25" s="416"/>
      <c r="G25" s="416"/>
      <c r="H25" s="416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21"/>
      <c r="D34" s="422"/>
      <c r="E34" s="423" t="s">
        <v>495</v>
      </c>
      <c r="F34" s="424"/>
      <c r="G34" s="424"/>
      <c r="H34" s="424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7" t="str">
        <f ca="1">IF($B$35="","Aguardando dado","")</f>
        <v>Aguardando dado</v>
      </c>
      <c r="D35" s="418"/>
      <c r="E35" s="425" t="str">
        <f ca="1">IF($A$39="","",$A$39)</f>
        <v/>
      </c>
      <c r="F35" s="426"/>
      <c r="G35" s="426"/>
      <c r="H35" s="428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7" t="str">
        <f ca="1">IF($B$36="","Aguardando dado","")</f>
        <v>Aguardando dado</v>
      </c>
      <c r="D36" s="418"/>
      <c r="E36" s="427"/>
      <c r="F36" s="426"/>
      <c r="G36" s="426"/>
      <c r="H36" s="428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417" t="str">
        <f>IF($B$37="","Aguardando dado","")</f>
        <v>Aguardando dado</v>
      </c>
      <c r="D37" s="418"/>
      <c r="E37" s="427"/>
      <c r="F37" s="426"/>
      <c r="G37" s="426"/>
      <c r="H37" s="428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419" t="str">
        <f ca="1">IF($B$38="","Aguardando dado","")</f>
        <v>Aguardando dado</v>
      </c>
      <c r="D38" s="420"/>
      <c r="E38" s="427"/>
      <c r="F38" s="426"/>
      <c r="G38" s="426"/>
      <c r="H38" s="428"/>
    </row>
    <row r="39" spans="1:8" ht="15" customHeight="1" x14ac:dyDescent="0.3">
      <c r="A39" s="411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12"/>
      <c r="C39" s="412"/>
      <c r="D39" s="412"/>
      <c r="E39" s="412"/>
      <c r="F39" s="412"/>
      <c r="G39" s="412"/>
      <c r="H39" s="412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496</v>
      </c>
      <c r="B41" s="291"/>
      <c r="C41" s="291"/>
      <c r="D41" s="346" t="s">
        <v>497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498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464</v>
      </c>
      <c r="B55" s="348" t="str">
        <f>IF($B$5&lt;&gt;"PCs","",MEMORIA_RESULTADOS!$T$33)</f>
        <v/>
      </c>
      <c r="C55" s="348" t="s">
        <v>465</v>
      </c>
    </row>
    <row r="56" spans="1:8" ht="16" customHeight="1" x14ac:dyDescent="0.3">
      <c r="A56" s="347" t="s">
        <v>466</v>
      </c>
      <c r="B56" s="348" t="str">
        <f>IF($B$5&lt;&gt;"PCs","",MEMORIA_RESULTADOS!$T$34)</f>
        <v/>
      </c>
      <c r="C56" s="348" t="s">
        <v>467</v>
      </c>
    </row>
    <row r="57" spans="1:8" ht="16" customHeight="1" x14ac:dyDescent="0.3">
      <c r="A57" s="347" t="s">
        <v>468</v>
      </c>
      <c r="B57" s="348" t="str">
        <f>IF($B$5&lt;&gt;"PCs","",MEMORIA_RESULTADOS!$T$35)</f>
        <v/>
      </c>
      <c r="C57" s="348" t="s">
        <v>469</v>
      </c>
    </row>
    <row r="58" spans="1:8" ht="16" customHeight="1" x14ac:dyDescent="0.3">
      <c r="A58" s="347" t="s">
        <v>470</v>
      </c>
      <c r="B58" s="348" t="str">
        <f>IF($B$5&lt;&gt;"PCs","",MEMORIA_RESULTADOS!$T$36)</f>
        <v/>
      </c>
      <c r="C58" s="348" t="s">
        <v>471</v>
      </c>
    </row>
    <row r="59" spans="1:8" ht="16" customHeight="1" x14ac:dyDescent="0.3">
      <c r="A59" s="347" t="s">
        <v>472</v>
      </c>
      <c r="B59" s="348" t="str">
        <f>IF($B$5&lt;&gt;"PCs","",MEMORIA_RESULTADOS!$T$37)</f>
        <v/>
      </c>
      <c r="C59" s="348" t="s">
        <v>473</v>
      </c>
    </row>
    <row r="60" spans="1:8" ht="16" customHeight="1" x14ac:dyDescent="0.3">
      <c r="A60" s="347" t="s">
        <v>474</v>
      </c>
      <c r="B60" s="349" t="str">
        <f>$D$22</f>
        <v/>
      </c>
      <c r="C60" s="348" t="s">
        <v>475</v>
      </c>
    </row>
    <row r="61" spans="1:8" ht="16" customHeight="1" x14ac:dyDescent="0.3">
      <c r="A61" s="347" t="s">
        <v>476</v>
      </c>
      <c r="B61" s="349" t="str">
        <f ca="1">$B$36</f>
        <v/>
      </c>
      <c r="C61" s="348" t="s">
        <v>477</v>
      </c>
    </row>
    <row r="62" spans="1:8" ht="16" customHeight="1" x14ac:dyDescent="0.3">
      <c r="A62" s="347" t="s">
        <v>478</v>
      </c>
      <c r="B62" s="349" t="str">
        <f ca="1">$B$38</f>
        <v/>
      </c>
      <c r="C62" s="348" t="s">
        <v>479</v>
      </c>
    </row>
    <row r="63" spans="1:8" ht="16" customHeight="1" x14ac:dyDescent="0.3">
      <c r="A63" s="347" t="s">
        <v>480</v>
      </c>
      <c r="B63" s="349" t="str">
        <f>IF(VTA_FINAL="","",VTA_FINAL)</f>
        <v/>
      </c>
      <c r="C63" s="348" t="s">
        <v>520</v>
      </c>
    </row>
    <row r="64" spans="1:8" ht="16" customHeight="1" x14ac:dyDescent="0.3">
      <c r="A64" s="347" t="s">
        <v>481</v>
      </c>
      <c r="B64" s="348" t="str">
        <f>"Linhas 10 a 12 desta aba"</f>
        <v>Linhas 10 a 12 desta aba</v>
      </c>
      <c r="C64" s="348" t="s">
        <v>482</v>
      </c>
    </row>
    <row r="65" spans="1:5" ht="16" customHeight="1" x14ac:dyDescent="0.3">
      <c r="A65" s="347" t="s">
        <v>483</v>
      </c>
      <c r="B65" s="349" t="str">
        <f ca="1">$B$13</f>
        <v/>
      </c>
      <c r="C65" s="348" t="s">
        <v>484</v>
      </c>
    </row>
    <row r="66" spans="1:5" ht="16" customHeight="1" x14ac:dyDescent="0.3">
      <c r="A66" s="347" t="s">
        <v>485</v>
      </c>
      <c r="B66" s="348" t="str">
        <f ca="1">$B$3</f>
        <v>REVISE</v>
      </c>
      <c r="C66" s="348" t="s">
        <v>486</v>
      </c>
    </row>
    <row r="68" spans="1:5" x14ac:dyDescent="0.3">
      <c r="A68" s="352" t="s">
        <v>513</v>
      </c>
    </row>
    <row r="69" spans="1:5" x14ac:dyDescent="0.3">
      <c r="A69" s="256" t="s">
        <v>514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353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4"/>
      <c r="C71" s="354"/>
      <c r="D71" s="354"/>
      <c r="E71" s="354"/>
    </row>
    <row r="72" spans="1:5" x14ac:dyDescent="0.3">
      <c r="A72" s="355" t="s">
        <v>296</v>
      </c>
      <c r="B72" s="355" t="s">
        <v>515</v>
      </c>
      <c r="C72" s="355" t="s">
        <v>521</v>
      </c>
      <c r="D72" s="355" t="s">
        <v>522</v>
      </c>
      <c r="E72" s="355" t="s">
        <v>523</v>
      </c>
    </row>
    <row r="73" spans="1:5" x14ac:dyDescent="0.3">
      <c r="A73" s="356" t="s">
        <v>21</v>
      </c>
      <c r="B73" s="357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7" t="str">
        <f>IF(MEMORIA_RESULTADOS!$B$4&lt;&gt;"Financeiro","Nao aplicavel ao metodo selecionado",IF(SUMPRODUCT((itens_Remanesc!$A$2:$A$201&lt;&gt;"")*(1-ISNUMBER(itens_Remanesc!$AC$2:$AC$201)))&gt;0,"Sem historico fisico suficiente",ROUND(SUM(N(itens_Remanesc!$AC$2:$AC$201)),2)))</f>
        <v>Nao aplicavel ao metodo selecionado</v>
      </c>
      <c r="D73" s="357" t="str">
        <f>IF(MEMORIA_RESULTADOS!$B$4&lt;&gt;"Financeiro","Nao aplicavel ao metodo selecionado",IF(OR(B73="",C73="",NOT(ISNUMBER(C73))),"",ROUND(B73-C73,2)))</f>
        <v>Nao aplicavel ao metodo selecionado</v>
      </c>
      <c r="E73" s="356" t="str">
        <f>IF(MEMORIA_RESULTADOS!$B$4&lt;&gt;"Financeiro","NAO APLICAVEL",IF(OR(B73="",C73="",NOT(ISNUMBER(C73))),"Sem historico fisico para comparar",IF(ROUND(D73,2)=0,"OK","REVISAR")))</f>
        <v>NAO APLICAVEL</v>
      </c>
    </row>
    <row r="74" spans="1:5" x14ac:dyDescent="0.3">
      <c r="A74" s="356" t="s">
        <v>22</v>
      </c>
      <c r="B74" s="357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7" t="str">
        <f>IF(MEMORIA_RESULTADOS!$B$4&lt;&gt;"Financeiro","Nao aplicavel ao metodo selecionado",IF(SUMPRODUCT((itens_Remanesc!$A$2:$A$201&lt;&gt;"")*(1-ISNUMBER(itens_Remanesc!$N$2:$N$201)))&gt;0,"Sem historico fisico suficiente",ROUND(SUM(N(itens_Remanesc!$N$2:$N$201)),2)))</f>
        <v>Nao aplicavel ao metodo selecionado</v>
      </c>
      <c r="D74" s="357" t="str">
        <f>IF(MEMORIA_RESULTADOS!$B$4&lt;&gt;"Financeiro","Nao aplicavel ao metodo selecionado",IF(OR(B74="",C74="",NOT(ISNUMBER(C74))),"",ROUND(B74-C74,2)))</f>
        <v>Nao aplicavel ao metodo selecionado</v>
      </c>
      <c r="E74" s="356" t="str">
        <f>IF(MEMORIA_RESULTADOS!$B$4&lt;&gt;"Financeiro","NAO APLICAVEL",IF(OR(B74="",C74="",NOT(ISNUMBER(C74))),"Sem historico fisico para comparar",IF(ROUND(D74,2)=0,"OK","REVISAR")))</f>
        <v>NAO APLICAVEL</v>
      </c>
    </row>
    <row r="75" spans="1:5" x14ac:dyDescent="0.3">
      <c r="A75" s="356" t="s">
        <v>23</v>
      </c>
      <c r="B75" s="357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7" t="str">
        <f>IF(MEMORIA_RESULTADOS!$B$4&lt;&gt;"Financeiro","Nao aplicavel ao metodo selecionado",IF(SUMPRODUCT((itens_Remanesc!$A$2:$A$201&lt;&gt;"")*(1-ISNUMBER(itens_Remanesc!$P$2:$P$201)))&gt;0,"Sem historico fisico suficiente",ROUND(SUM(N(itens_Remanesc!$P$2:$P$201)),2)))</f>
        <v>Nao aplicavel ao metodo selecionado</v>
      </c>
      <c r="D75" s="357" t="str">
        <f>IF(MEMORIA_RESULTADOS!$B$4&lt;&gt;"Financeiro","Nao aplicavel ao metodo selecionado",IF(OR(B75="",C75="",NOT(ISNUMBER(C75))),"",ROUND(B75-C75,2)))</f>
        <v>Nao aplicavel ao metodo selecionado</v>
      </c>
      <c r="E75" s="356" t="str">
        <f>IF(MEMORIA_RESULTADOS!$B$4&lt;&gt;"Financeiro","NAO APLICAVEL",IF(OR(B75="",C75="",NOT(ISNUMBER(C75))),"Sem historico fisico para comparar",IF(ROUND(D75,2)=0,"OK","REVISAR")))</f>
        <v>NAO APLICAVEL</v>
      </c>
    </row>
    <row r="76" spans="1:5" x14ac:dyDescent="0.3">
      <c r="A76" s="356" t="s">
        <v>24</v>
      </c>
      <c r="B76" s="357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7" t="str">
        <f>IF(MEMORIA_RESULTADOS!$B$4&lt;&gt;"Financeiro","Nao aplicavel ao metodo selecionado",IF(SUMPRODUCT((itens_Remanesc!$A$2:$A$201&lt;&gt;"")*(1-ISNUMBER(itens_Remanesc!$R$2:$R$201)))&gt;0,"Sem historico fisico suficiente",ROUND(SUM(N(itens_Remanesc!$R$2:$R$201)),2)))</f>
        <v>Nao aplicavel ao metodo selecionado</v>
      </c>
      <c r="D76" s="357" t="str">
        <f>IF(MEMORIA_RESULTADOS!$B$4&lt;&gt;"Financeiro","Nao aplicavel ao metodo selecionado",IF(OR(B76="",C76="",NOT(ISNUMBER(C76))),"",ROUND(B76-C76,2)))</f>
        <v>Nao aplicavel ao metodo selecionado</v>
      </c>
      <c r="E76" s="356" t="str">
        <f>IF(MEMORIA_RESULTADOS!$B$4&lt;&gt;"Financeiro","NAO APLICAVEL",IF(OR(B76="",C76="",NOT(ISNUMBER(C76))),"Sem historico fisico para comparar",IF(ROUND(D76,2)=0,"OK","REVISAR")))</f>
        <v>NAO APLICAVEL</v>
      </c>
    </row>
    <row r="77" spans="1:5" x14ac:dyDescent="0.3">
      <c r="A77" s="356" t="s">
        <v>25</v>
      </c>
      <c r="B77" s="35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7" t="str">
        <f>IF(MEMORIA_RESULTADOS!$B$4&lt;&gt;"Financeiro","Nao aplicavel ao metodo selecionado","Sem historico fisico suficiente")</f>
        <v>Nao aplicavel ao metodo selecionado</v>
      </c>
      <c r="D77" s="357" t="str">
        <f>IF(MEMORIA_RESULTADOS!$B$4&lt;&gt;"Financeiro","Nao aplicavel ao metodo selecionado",IF(OR(B77="",C77="",NOT(ISNUMBER(C77))),"",ROUND(B77-C77,2)))</f>
        <v>Nao aplicavel ao metodo selecionado</v>
      </c>
      <c r="E77" s="356" t="str">
        <f>IF(MEMORIA_RESULTADOS!$B$4&lt;&gt;"Financeiro","NAO APLICAVEL",IF(OR(B77="",C77="",NOT(ISNUMBER(C77))),"Sem historico fisico para comparar",IF(ROUND(D77,2)=0,"OK","REVISAR")))</f>
        <v>NAO APLICAVEL</v>
      </c>
    </row>
    <row r="78" spans="1:5" x14ac:dyDescent="0.3">
      <c r="A78" s="429" t="s">
        <v>524</v>
      </c>
    </row>
    <row r="79" spans="1:5" x14ac:dyDescent="0.3">
      <c r="A79" s="430" t="s">
        <v>525</v>
      </c>
      <c r="B79" s="431"/>
      <c r="C79" s="431"/>
    </row>
    <row r="80" spans="1:5" x14ac:dyDescent="0.3">
      <c r="A80" s="431" t="s">
        <v>526</v>
      </c>
      <c r="B80" s="431"/>
      <c r="C80" s="431"/>
    </row>
    <row r="81" spans="1:3" x14ac:dyDescent="0.3">
      <c r="A81" s="431" t="s">
        <v>527</v>
      </c>
      <c r="B81" s="431"/>
      <c r="C81" s="431"/>
    </row>
    <row r="82" spans="1:3" x14ac:dyDescent="0.3">
      <c r="A82" s="432" t="s">
        <v>528</v>
      </c>
      <c r="B82" s="432" t="s">
        <v>432</v>
      </c>
      <c r="C82" s="432" t="s">
        <v>529</v>
      </c>
    </row>
    <row r="83" spans="1:3" x14ac:dyDescent="0.3">
      <c r="A83" s="433" t="s">
        <v>530</v>
      </c>
      <c r="B83" s="434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433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3" x14ac:dyDescent="0.3">
      <c r="A84" s="433" t="s">
        <v>531</v>
      </c>
      <c r="B84" s="434" t="str">
        <f>IF(MEMORIA_RESULTADOS!$B$4="Financeiro",IF(MEMORIA_RESULTADOS!$B$21="","",MEMORIA_RESULTADOS!$B$21),IF(OR(MEMORIA_RESULTADOS!$B$4="Itens",MEMORIA_RESULTADOS!$B$4="PCs"),0,""))</f>
        <v/>
      </c>
      <c r="C84" s="433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3" x14ac:dyDescent="0.3">
      <c r="A85" s="433" t="s">
        <v>532</v>
      </c>
      <c r="B85" s="434" t="str">
        <f>IF(MEMORIA_RESULTADOS!$D$35="","",MEMORIA_RESULTADOS!$D$35)</f>
        <v/>
      </c>
      <c r="C85" s="433" t="s">
        <v>533</v>
      </c>
    </row>
    <row r="86" spans="1:3" x14ac:dyDescent="0.3">
      <c r="A86" s="432" t="s">
        <v>534</v>
      </c>
      <c r="B86" s="435" t="str">
        <f>IF(VTA_FINAL="","",VTA_FINAL)</f>
        <v/>
      </c>
      <c r="C86" s="433" t="s">
        <v>535</v>
      </c>
    </row>
    <row r="87" spans="1:3" x14ac:dyDescent="0.3">
      <c r="A87" s="433" t="s">
        <v>536</v>
      </c>
      <c r="B87" s="434" t="str">
        <f>IF(OR($B$83="",$B$85="",$B$86=""),"",ROUND($B$86-($B$83+N($B$84)+$B$85),2))</f>
        <v/>
      </c>
      <c r="C87" s="433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2026-08-24T14:10:10Z</dcterms:modified>
</cp:coreProperties>
</file>