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u2ux_5w8e6uwp\"/>
    </mc:Choice>
  </mc:AlternateContent>
  <xr:revisionPtr revIDLastSave="0" documentId="13_ncr:1_{7E59ECD3-EA2D-4F85-BBFA-131BE572A8B4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22" i="1"/>
  <c r="B14" i="2"/>
  <c r="B4" i="13" s="1"/>
  <c r="B13" i="2"/>
  <c r="B12" i="2"/>
  <c r="B11" i="2"/>
  <c r="B10" i="2" s="1"/>
  <c r="B9" i="2"/>
  <c r="B8" i="13"/>
  <c r="I9" i="9"/>
  <c r="W49" i="14"/>
  <c r="D74" i="15" l="1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L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65" i="6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N62" i="9" l="1"/>
  <c r="Q26" i="9"/>
  <c r="N131" i="6"/>
  <c r="N65" i="6"/>
  <c r="N192" i="6"/>
  <c r="D133" i="12"/>
  <c r="N28" i="6"/>
  <c r="N137" i="6"/>
  <c r="N54" i="6"/>
  <c r="D12" i="11"/>
  <c r="Q67" i="5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F103" i="12"/>
  <c r="N26" i="6"/>
  <c r="N136" i="6"/>
  <c r="M176" i="5"/>
  <c r="AU176" i="5" s="1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G84" i="5"/>
  <c r="E103" i="12"/>
  <c r="H104" i="11" s="1"/>
  <c r="Q111" i="5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H4" i="12"/>
  <c r="D92" i="11"/>
  <c r="D196" i="11"/>
  <c r="AB170" i="5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D123" i="11"/>
  <c r="G79" i="12"/>
  <c r="G151" i="12"/>
  <c r="AB66" i="5"/>
  <c r="AP66" i="5" s="1"/>
  <c r="AR66" i="5" s="1"/>
  <c r="G63" i="12"/>
  <c r="Q190" i="5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F181" i="12"/>
  <c r="Q179" i="5"/>
  <c r="B55" i="14"/>
  <c r="D113" i="12"/>
  <c r="E114" i="11" s="1"/>
  <c r="B135" i="14"/>
  <c r="F35" i="12"/>
  <c r="J35" i="5" s="1"/>
  <c r="M191" i="5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F60" i="12"/>
  <c r="E67" i="12"/>
  <c r="H68" i="11" s="1"/>
  <c r="H135" i="14"/>
  <c r="E53" i="12"/>
  <c r="D6" i="12"/>
  <c r="E7" i="11" s="1"/>
  <c r="AB133" i="5"/>
  <c r="G30" i="1"/>
  <c r="Q83" i="5"/>
  <c r="BB83" i="5" s="1"/>
  <c r="BD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BD193" i="5" s="1"/>
  <c r="Q71" i="9"/>
  <c r="E116" i="1"/>
  <c r="Q185" i="9"/>
  <c r="D77" i="12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BD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N89" i="9"/>
  <c r="Q146" i="9"/>
  <c r="N65" i="9"/>
  <c r="F84" i="1"/>
  <c r="Q6" i="9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G183" i="12"/>
  <c r="Q134" i="5"/>
  <c r="AB69" i="5"/>
  <c r="AP69" i="5" s="1"/>
  <c r="AR69" i="5" s="1"/>
  <c r="D8" i="11"/>
  <c r="Q173" i="9"/>
  <c r="D67" i="12"/>
  <c r="E68" i="11" s="1"/>
  <c r="G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BC150" i="5" s="1"/>
  <c r="O125" i="5"/>
  <c r="AY125" i="5" s="1"/>
  <c r="D117" i="11"/>
  <c r="D124" i="11"/>
  <c r="M152" i="5"/>
  <c r="AU152" i="5" s="1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BD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D192" i="12"/>
  <c r="E193" i="11" s="1"/>
  <c r="G193" i="11" s="1"/>
  <c r="N173" i="9"/>
  <c r="F77" i="12"/>
  <c r="K78" i="11" s="1"/>
  <c r="M78" i="11" s="1"/>
  <c r="D59" i="12"/>
  <c r="F59" i="5" s="1"/>
  <c r="G59" i="12"/>
  <c r="D183" i="12"/>
  <c r="E184" i="11" s="1"/>
  <c r="G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C37" i="1"/>
  <c r="G55" i="14"/>
  <c r="F174" i="12"/>
  <c r="K175" i="11" s="1"/>
  <c r="M175" i="11" s="1"/>
  <c r="D164" i="12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AZ110" i="5" s="1"/>
  <c r="D13" i="11"/>
  <c r="D72" i="11"/>
  <c r="C134" i="1"/>
  <c r="F220" i="14"/>
  <c r="D11" i="12"/>
  <c r="E12" i="11" s="1"/>
  <c r="G12" i="11" s="1"/>
  <c r="Q153" i="5"/>
  <c r="BB153" i="5" s="1"/>
  <c r="BD153" i="5" s="1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AV133" i="5" s="1"/>
  <c r="N51" i="9"/>
  <c r="E118" i="12"/>
  <c r="H119" i="11" s="1"/>
  <c r="J119" i="11" s="1"/>
  <c r="D181" i="12"/>
  <c r="E182" i="11" s="1"/>
  <c r="E220" i="14"/>
  <c r="E11" i="12"/>
  <c r="H12" i="11" s="1"/>
  <c r="J12" i="11" s="1"/>
  <c r="E164" i="1"/>
  <c r="D166" i="11"/>
  <c r="D112" i="11"/>
  <c r="M72" i="5"/>
  <c r="AU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BD196" i="5" s="1"/>
  <c r="D11" i="1"/>
  <c r="AB14" i="5"/>
  <c r="D80" i="12"/>
  <c r="E57" i="12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J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N140" i="11" s="1"/>
  <c r="P140" i="11" s="1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D175" i="11"/>
  <c r="F183" i="14"/>
  <c r="G164" i="1"/>
  <c r="D141" i="11"/>
  <c r="Q119" i="5"/>
  <c r="D182" i="1"/>
  <c r="C161" i="1"/>
  <c r="M167" i="5"/>
  <c r="AU167" i="5" s="1"/>
  <c r="D179" i="1"/>
  <c r="G130" i="1"/>
  <c r="Q99" i="5"/>
  <c r="BC99" i="5" s="1"/>
  <c r="O99" i="5"/>
  <c r="Q53" i="5"/>
  <c r="R53" i="5" s="1"/>
  <c r="D180" i="12"/>
  <c r="E181" i="11" s="1"/>
  <c r="D126" i="11"/>
  <c r="AB96" i="5"/>
  <c r="E154" i="1"/>
  <c r="M115" i="5"/>
  <c r="AU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E38" i="1"/>
  <c r="N196" i="9"/>
  <c r="O25" i="5"/>
  <c r="AY25" i="5" s="1"/>
  <c r="G96" i="14"/>
  <c r="G163" i="12"/>
  <c r="G108" i="12"/>
  <c r="T108" i="5" s="1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BG173" i="5"/>
  <c r="O72" i="5"/>
  <c r="AX72" i="5" s="1"/>
  <c r="AZ72" i="5" s="1"/>
  <c r="D41" i="11"/>
  <c r="E53" i="1"/>
  <c r="C139" i="1"/>
  <c r="D149" i="11"/>
  <c r="D155" i="11"/>
  <c r="Q109" i="5"/>
  <c r="C182" i="1"/>
  <c r="O107" i="5"/>
  <c r="D58" i="11"/>
  <c r="D10" i="11"/>
  <c r="Q125" i="5"/>
  <c r="O123" i="5"/>
  <c r="P123" i="5" s="1"/>
  <c r="Q5" i="5"/>
  <c r="BB5" i="5" s="1"/>
  <c r="BD5" i="5" s="1"/>
  <c r="O143" i="5"/>
  <c r="D32" i="11"/>
  <c r="D60" i="11"/>
  <c r="D27" i="11"/>
  <c r="D50" i="11"/>
  <c r="N159" i="9"/>
  <c r="Q32" i="9"/>
  <c r="AB91" i="5"/>
  <c r="AP91" i="5" s="1"/>
  <c r="AR91" i="5" s="1"/>
  <c r="M4" i="5"/>
  <c r="AU4" i="5" s="1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D158" i="11"/>
  <c r="G177" i="12"/>
  <c r="T177" i="5" s="1"/>
  <c r="F119" i="12"/>
  <c r="J119" i="5" s="1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BD110" i="5" s="1"/>
  <c r="AB102" i="5"/>
  <c r="AQ102" i="5" s="1"/>
  <c r="Q56" i="5"/>
  <c r="BB56" i="5" s="1"/>
  <c r="D195" i="11"/>
  <c r="G69" i="12"/>
  <c r="G129" i="12"/>
  <c r="N130" i="11" s="1"/>
  <c r="P130" i="11" s="1"/>
  <c r="AB159" i="5"/>
  <c r="AC159" i="5" s="1"/>
  <c r="D140" i="12"/>
  <c r="F140" i="5" s="1"/>
  <c r="Q106" i="5"/>
  <c r="BC106" i="5" s="1"/>
  <c r="E88" i="12"/>
  <c r="H89" i="11" s="1"/>
  <c r="J89" i="11" s="1"/>
  <c r="D59" i="11"/>
  <c r="E42" i="12"/>
  <c r="H43" i="11" s="1"/>
  <c r="J43" i="11" s="1"/>
  <c r="O145" i="5"/>
  <c r="AY145" i="5" s="1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BD151" i="5" s="1"/>
  <c r="Q149" i="5"/>
  <c r="BB149" i="5" s="1"/>
  <c r="BD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G39" i="12"/>
  <c r="D39" i="12"/>
  <c r="F39" i="5" s="1"/>
  <c r="F81" i="12"/>
  <c r="K82" i="11" s="1"/>
  <c r="M82" i="11" s="1"/>
  <c r="F140" i="12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BD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BB50" i="5" s="1"/>
  <c r="BD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AY146" i="5" s="1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BG115" i="5"/>
  <c r="BH46" i="5"/>
  <c r="F166" i="12"/>
  <c r="K167" i="11" s="1"/>
  <c r="M167" i="11" s="1"/>
  <c r="O137" i="5"/>
  <c r="AX137" i="5" s="1"/>
  <c r="AZ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B171" i="5" s="1"/>
  <c r="BD171" i="5" s="1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AY171" i="5" s="1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B14" i="5" s="1"/>
  <c r="BD14" i="5" s="1"/>
  <c r="BH8" i="5"/>
  <c r="BH167" i="5"/>
  <c r="BH188" i="5"/>
  <c r="BH29" i="5"/>
  <c r="E160" i="12"/>
  <c r="H161" i="11" s="1"/>
  <c r="J161" i="11" s="1"/>
  <c r="F200" i="12"/>
  <c r="J200" i="5" s="1"/>
  <c r="O90" i="5"/>
  <c r="AX90" i="5" s="1"/>
  <c r="AZ90" i="5" s="1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AR98" i="5" s="1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J146" i="5" s="1"/>
  <c r="G62" i="12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F42" i="14" s="1"/>
  <c r="H42" i="14" s="1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BC116" i="5" s="1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BH179" i="5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BD55" i="5" s="1"/>
  <c r="D30" i="1"/>
  <c r="M78" i="5"/>
  <c r="AU78" i="5" s="1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R102" i="5" s="1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M43" i="5"/>
  <c r="AT43" i="5" s="1"/>
  <c r="AV43" i="5" s="1"/>
  <c r="J52" i="11"/>
  <c r="G69" i="11"/>
  <c r="M22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D157" i="11"/>
  <c r="M20" i="11"/>
  <c r="M92" i="5"/>
  <c r="AU92" i="5" s="1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AV188" i="5" s="1"/>
  <c r="O120" i="5"/>
  <c r="AX120" i="5" s="1"/>
  <c r="AZ120" i="5" s="1"/>
  <c r="J51" i="11"/>
  <c r="G86" i="12"/>
  <c r="E165" i="12"/>
  <c r="H166" i="11" s="1"/>
  <c r="J166" i="11" s="1"/>
  <c r="G48" i="12"/>
  <c r="T48" i="5" s="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D183" i="11"/>
  <c r="Q101" i="5"/>
  <c r="BC101" i="5" s="1"/>
  <c r="M73" i="11"/>
  <c r="J15" i="11"/>
  <c r="Q106" i="9"/>
  <c r="D13" i="14"/>
  <c r="E13" i="14" s="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AQ140" i="5" s="1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AQ68" i="5" s="1"/>
  <c r="BH192" i="5"/>
  <c r="M148" i="5"/>
  <c r="AU148" i="5" s="1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U26" i="5" s="1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BD88" i="5" s="1"/>
  <c r="O88" i="5"/>
  <c r="AB56" i="5"/>
  <c r="AQ56" i="5" s="1"/>
  <c r="AB53" i="5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Q112" i="9"/>
  <c r="Q127" i="9"/>
  <c r="M47" i="5"/>
  <c r="AU47" i="5" s="1"/>
  <c r="N148" i="9"/>
  <c r="AB25" i="5"/>
  <c r="AP25" i="5" s="1"/>
  <c r="AR25" i="5" s="1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AV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U101" i="5" s="1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AB110" i="14"/>
  <c r="AC81" i="14"/>
  <c r="AB73" i="14"/>
  <c r="Q92" i="5"/>
  <c r="BB92" i="5" s="1"/>
  <c r="BD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3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Y185" i="5" s="1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29" i="5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E104" i="1"/>
  <c r="D88" i="14"/>
  <c r="B88" i="14"/>
  <c r="M91" i="5"/>
  <c r="AU91" i="5" s="1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W41" i="14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N164" i="11"/>
  <c r="P164" i="11" s="1"/>
  <c r="T163" i="5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Y169" i="5"/>
  <c r="P169" i="5"/>
  <c r="AX169" i="5"/>
  <c r="AZ169" i="5" s="1"/>
  <c r="AP170" i="5"/>
  <c r="AR170" i="5" s="1"/>
  <c r="AQ170" i="5"/>
  <c r="AC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R153" i="5"/>
  <c r="BC153" i="5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BC42" i="5"/>
  <c r="BB42" i="5"/>
  <c r="BD42" i="5" s="1"/>
  <c r="BB111" i="5"/>
  <c r="BD111" i="5" s="1"/>
  <c r="BC111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T72" i="5"/>
  <c r="AV72" i="5" s="1"/>
  <c r="BC70" i="5"/>
  <c r="BB70" i="5"/>
  <c r="BD70" i="5" s="1"/>
  <c r="AB89" i="5"/>
  <c r="AT83" i="5"/>
  <c r="AV83" i="5" s="1"/>
  <c r="AU83" i="5"/>
  <c r="L51" i="5"/>
  <c r="H51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T200" i="5"/>
  <c r="F101" i="12"/>
  <c r="D101" i="12"/>
  <c r="E102" i="11" s="1"/>
  <c r="G102" i="11" s="1"/>
  <c r="O35" i="5"/>
  <c r="Q35" i="5"/>
  <c r="O71" i="5"/>
  <c r="M71" i="5"/>
  <c r="Q142" i="5"/>
  <c r="AC43" i="5"/>
  <c r="F114" i="5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L10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K36" i="11"/>
  <c r="M36" i="11" s="1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L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BB116" i="5"/>
  <c r="BD116" i="5" s="1"/>
  <c r="G124" i="1"/>
  <c r="L115" i="5"/>
  <c r="H115" i="5"/>
  <c r="F115" i="5"/>
  <c r="L110" i="5"/>
  <c r="H110" i="5"/>
  <c r="F110" i="5"/>
  <c r="J110" i="5"/>
  <c r="AY90" i="5"/>
  <c r="M55" i="5"/>
  <c r="AB55" i="5"/>
  <c r="J12" i="5"/>
  <c r="F6" i="5"/>
  <c r="D8" i="1"/>
  <c r="AC69" i="5"/>
  <c r="AQ69" i="5"/>
  <c r="AB132" i="5"/>
  <c r="N115" i="5"/>
  <c r="AT115" i="5"/>
  <c r="AV115" i="5" s="1"/>
  <c r="J31" i="5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L41" i="5"/>
  <c r="G28" i="1"/>
  <c r="E28" i="1"/>
  <c r="D28" i="1"/>
  <c r="F28" i="1"/>
  <c r="C28" i="1"/>
  <c r="AB24" i="5"/>
  <c r="M24" i="5"/>
  <c r="AB67" i="5"/>
  <c r="M67" i="5"/>
  <c r="T53" i="5"/>
  <c r="L53" i="5"/>
  <c r="H6" i="11"/>
  <c r="J6" i="11" s="1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J180" i="5"/>
  <c r="H180" i="5"/>
  <c r="F180" i="5"/>
  <c r="AP163" i="5"/>
  <c r="AR163" i="5" s="1"/>
  <c r="AC163" i="5"/>
  <c r="AQ163" i="5"/>
  <c r="AB163" i="14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T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L62" i="5"/>
  <c r="H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J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E130" i="14"/>
  <c r="H130" i="14"/>
  <c r="G130" i="14"/>
  <c r="F130" i="14"/>
  <c r="D130" i="14"/>
  <c r="C130" i="14"/>
  <c r="B130" i="14"/>
  <c r="E165" i="11"/>
  <c r="G165" i="11" s="1"/>
  <c r="F164" i="5"/>
  <c r="BC171" i="5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F146" i="5"/>
  <c r="O194" i="5"/>
  <c r="M194" i="5"/>
  <c r="F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B101" i="5"/>
  <c r="BD101" i="5" s="1"/>
  <c r="R83" i="5"/>
  <c r="AU122" i="5"/>
  <c r="AT122" i="5"/>
  <c r="AV122" i="5" s="1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72" i="11"/>
  <c r="J172" i="11" s="1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T83" i="5"/>
  <c r="J174" i="5"/>
  <c r="E101" i="12"/>
  <c r="D66" i="1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C50" i="5"/>
  <c r="AC50" i="14"/>
  <c r="AD14" i="14"/>
  <c r="Q169" i="9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C37" i="5"/>
  <c r="G15" i="1"/>
  <c r="F15" i="1"/>
  <c r="D15" i="1"/>
  <c r="E15" i="1"/>
  <c r="C15" i="1"/>
  <c r="N40" i="11"/>
  <c r="P40" i="11" s="1"/>
  <c r="T39" i="5"/>
  <c r="E40" i="11"/>
  <c r="G40" i="11" s="1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N174" i="11"/>
  <c r="P174" i="11" s="1"/>
  <c r="L173" i="5"/>
  <c r="T173" i="5"/>
  <c r="D118" i="1"/>
  <c r="G8" i="1"/>
  <c r="L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N141" i="11"/>
  <c r="P141" i="11" s="1"/>
  <c r="T140" i="5"/>
  <c r="L140" i="5"/>
  <c r="B105" i="14"/>
  <c r="H105" i="14"/>
  <c r="G105" i="14"/>
  <c r="F105" i="14"/>
  <c r="E105" i="14"/>
  <c r="D105" i="14"/>
  <c r="C105" i="14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AD21" i="14"/>
  <c r="N201" i="11"/>
  <c r="P201" i="11" s="1"/>
  <c r="G188" i="11"/>
  <c r="AC182" i="14"/>
  <c r="AB165" i="5"/>
  <c r="AB165" i="14"/>
  <c r="O156" i="5"/>
  <c r="AB123" i="5"/>
  <c r="M123" i="5"/>
  <c r="AY123" i="5"/>
  <c r="AX123" i="5"/>
  <c r="AZ123" i="5" s="1"/>
  <c r="Q152" i="5"/>
  <c r="O152" i="5"/>
  <c r="F94" i="5"/>
  <c r="J94" i="5"/>
  <c r="AB90" i="14"/>
  <c r="AB66" i="14"/>
  <c r="AB55" i="14"/>
  <c r="H12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AQ45" i="5"/>
  <c r="AP45" i="5"/>
  <c r="AR45" i="5" s="1"/>
  <c r="AC45" i="5"/>
  <c r="H31" i="5"/>
  <c r="AC152" i="5"/>
  <c r="AQ152" i="5"/>
  <c r="AP152" i="5"/>
  <c r="AR152" i="5" s="1"/>
  <c r="AB147" i="5"/>
  <c r="E141" i="11"/>
  <c r="G141" i="11" s="1"/>
  <c r="N122" i="11"/>
  <c r="P122" i="11" s="1"/>
  <c r="T121" i="5"/>
  <c r="Q115" i="5"/>
  <c r="O115" i="5"/>
  <c r="AB70" i="14"/>
  <c r="AX175" i="5"/>
  <c r="AZ175" i="5" s="1"/>
  <c r="AD83" i="14"/>
  <c r="O73" i="5"/>
  <c r="Q73" i="5"/>
  <c r="J41" i="5"/>
  <c r="L38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L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BC30" i="5"/>
  <c r="BB30" i="5"/>
  <c r="BD30" i="5" s="1"/>
  <c r="AB134" i="5"/>
  <c r="M134" i="5"/>
  <c r="F113" i="5"/>
  <c r="J5" i="5"/>
  <c r="F7" i="1"/>
  <c r="J72" i="5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AU182" i="5"/>
  <c r="AT182" i="5"/>
  <c r="AV182" i="5" s="1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H161" i="5"/>
  <c r="AQ66" i="5"/>
  <c r="AC66" i="5"/>
  <c r="AB188" i="5"/>
  <c r="F47" i="1"/>
  <c r="E47" i="1"/>
  <c r="D47" i="1"/>
  <c r="G47" i="1"/>
  <c r="C47" i="1"/>
  <c r="AP31" i="5"/>
  <c r="AR31" i="5" s="1"/>
  <c r="AC31" i="5"/>
  <c r="AQ31" i="5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Q106" i="5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H146" i="11"/>
  <c r="J146" i="11" s="1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H160" i="5"/>
  <c r="BB119" i="5"/>
  <c r="BD119" i="5" s="1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F16" i="5"/>
  <c r="J16" i="5"/>
  <c r="N155" i="9"/>
  <c r="AP131" i="5"/>
  <c r="AR131" i="5" s="1"/>
  <c r="AC131" i="5"/>
  <c r="BB26" i="5"/>
  <c r="BD26" i="5" s="1"/>
  <c r="R26" i="5"/>
  <c r="BC26" i="5"/>
  <c r="O24" i="5"/>
  <c r="N55" i="9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K140" i="11"/>
  <c r="M140" i="11" s="1"/>
  <c r="AD126" i="14"/>
  <c r="AC193" i="14"/>
  <c r="O177" i="5"/>
  <c r="AB177" i="14"/>
  <c r="AC170" i="14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BC154" i="5"/>
  <c r="AQ32" i="5"/>
  <c r="AQ98" i="5"/>
  <c r="AY74" i="5"/>
  <c r="AX74" i="5"/>
  <c r="AZ74" i="5" s="1"/>
  <c r="P74" i="5"/>
  <c r="AT8" i="5"/>
  <c r="AV8" i="5" s="1"/>
  <c r="AU8" i="5"/>
  <c r="H25" i="5"/>
  <c r="F25" i="5"/>
  <c r="J25" i="5"/>
  <c r="AQ25" i="5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21" i="5"/>
  <c r="BC143" i="5"/>
  <c r="BC129" i="5"/>
  <c r="BC194" i="5"/>
  <c r="BD98" i="5"/>
  <c r="BC19" i="5"/>
  <c r="BC144" i="5"/>
  <c r="BC98" i="5"/>
  <c r="BC56" i="5"/>
  <c r="BD68" i="5"/>
  <c r="BC57" i="5"/>
  <c r="BD19" i="5"/>
  <c r="BC118" i="5"/>
  <c r="BD56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Q121" i="9"/>
  <c r="E78" i="11"/>
  <c r="G78" i="11" s="1"/>
  <c r="F77" i="5"/>
  <c r="Q16" i="9"/>
  <c r="O54" i="5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93" i="5"/>
  <c r="AQ82" i="5"/>
  <c r="AQ29" i="5"/>
  <c r="AQ100" i="5"/>
  <c r="AQ129" i="5"/>
  <c r="AQ21" i="5"/>
  <c r="AQ59" i="5"/>
  <c r="AQ20" i="5"/>
  <c r="AQ154" i="5"/>
  <c r="AQ53" i="5"/>
  <c r="AR21" i="5"/>
  <c r="AQ103" i="5"/>
  <c r="AQ57" i="5"/>
  <c r="AQ88" i="5"/>
  <c r="AQ172" i="5"/>
  <c r="F10" i="14"/>
  <c r="B15" i="14"/>
  <c r="B41" i="14" s="1"/>
  <c r="R29" i="5"/>
  <c r="BD100" i="5"/>
  <c r="H54" i="5"/>
  <c r="F54" i="5"/>
  <c r="J54" i="5"/>
  <c r="L54" i="5"/>
  <c r="N100" i="9"/>
  <c r="H95" i="5"/>
  <c r="L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O141" i="5"/>
  <c r="E122" i="1"/>
  <c r="G122" i="1"/>
  <c r="D122" i="1"/>
  <c r="C122" i="1"/>
  <c r="F122" i="1"/>
  <c r="H50" i="5"/>
  <c r="J50" i="5"/>
  <c r="G16" i="1"/>
  <c r="C16" i="1"/>
  <c r="E16" i="1"/>
  <c r="D16" i="1"/>
  <c r="F16" i="1"/>
  <c r="N109" i="9"/>
  <c r="Q21" i="9"/>
  <c r="O95" i="5"/>
  <c r="N17" i="11"/>
  <c r="P17" i="11" s="1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40" i="11"/>
  <c r="J40" i="11" s="1"/>
  <c r="H39" i="5"/>
  <c r="M48" i="5"/>
  <c r="H48" i="5"/>
  <c r="L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2" i="5"/>
  <c r="AV82" i="5"/>
  <c r="AU73" i="5"/>
  <c r="AU65" i="5"/>
  <c r="AU124" i="5"/>
  <c r="AU82" i="5"/>
  <c r="AU51" i="5"/>
  <c r="AU7" i="5"/>
  <c r="AU138" i="5"/>
  <c r="AU96" i="5"/>
  <c r="AU43" i="5"/>
  <c r="AV51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AR59" i="5"/>
  <c r="T21" i="14"/>
  <c r="O7" i="7"/>
  <c r="P41" i="5"/>
  <c r="AU33" i="5"/>
  <c r="AV35" i="5"/>
  <c r="BD166" i="5"/>
  <c r="L129" i="5" l="1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F12" i="14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B62" i="15"/>
  <c r="C38" i="15"/>
  <c r="G5" i="15"/>
  <c r="B28" i="14" l="1"/>
  <c r="C5" i="15"/>
  <c r="B86" i="15"/>
  <c r="B87" i="15" s="1"/>
  <c r="C87" i="15" s="1"/>
  <c r="B63" i="15"/>
  <c r="B207" i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<sst xmlns="http://schemas.openxmlformats.org/spreadsheetml/2006/main" count="40657" uniqueCount="534">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</sst>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40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xmlns="http://schemas.openxmlformats.org/spreadsheetml/2006/main" numFmtId="172" fontId="22" fillId="30" borderId="18" xfId="0" applyNumberFormat="1" applyFont="1" applyFill="1" applyBorder="1" applyAlignment="1">
      <alignment vertical="center"/>
    </xf>
    <xf xmlns="http://schemas.openxmlformats.org/spreadsheetml/2006/main" numFmtId="172" fontId="31" fillId="30" borderId="18" xfId="0" applyNumberFormat="1" applyFont="1" applyFill="1" applyBorder="1" applyAlignment="1">
      <alignment vertical="center"/>
    </xf>
    <xf xmlns="http://schemas.openxmlformats.org/spreadsheetml/2006/main" numFmtId="172" fontId="22" fillId="0" borderId="18" xfId="0" applyNumberFormat="1" applyFont="1" applyBorder="1" applyAlignment="1">
      <alignment vertical="center"/>
    </xf>
    <xf xmlns="http://schemas.openxmlformats.org/spreadsheetml/2006/main" numFmtId="165" fontId="6" fillId="17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46258.534782060182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436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437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437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438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438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65" t="s">
        <v>49</v>
      </c>
      <c r="B9" s="366"/>
      <c r="C9" s="366"/>
      <c r="D9" s="366"/>
      <c r="E9" s="366"/>
      <c r="F9" s="367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510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2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2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2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2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2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2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2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2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2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2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2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2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2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2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2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2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2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2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2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2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2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2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2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2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2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2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2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2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2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2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2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2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2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2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2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2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2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2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2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2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2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2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2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2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2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2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2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2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2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2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2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2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2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2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2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2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2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2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2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2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2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2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2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2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2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2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2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2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2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2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2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2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2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2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2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2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2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2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2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2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2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2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2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2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2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2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2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2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2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2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2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2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2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2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2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2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2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2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2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2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2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2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2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2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2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2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2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2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2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2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2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2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2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2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2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2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2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2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2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2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2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2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2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2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2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2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2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2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2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2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2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2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2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2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2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2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2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2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2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2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2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2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2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2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2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2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2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2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2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2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2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2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2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2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2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2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2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2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2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2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2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2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2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2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2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2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2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70" t="s">
        <v>203</v>
      </c>
      <c r="B1" s="370" t="s">
        <v>204</v>
      </c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2"/>
      <c r="Q1" s="368" t="s">
        <v>205</v>
      </c>
      <c r="R1" s="369"/>
      <c r="S1" s="369"/>
      <c r="T1" s="369"/>
      <c r="U1" s="369"/>
      <c r="V1" s="369"/>
      <c r="W1" s="369"/>
      <c r="X1" s="369"/>
      <c r="Y1" s="369"/>
      <c r="Z1" s="373" t="s">
        <v>206</v>
      </c>
      <c r="AA1" s="369"/>
      <c r="AB1" s="369"/>
      <c r="AC1" s="369"/>
      <c r="AE1" s="374" t="s">
        <v>207</v>
      </c>
    </row>
    <row r="2" spans="1:31" ht="43.5" customHeight="1" x14ac:dyDescent="0.35">
      <c r="A2" s="375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69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46258.534782060182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43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76" t="s">
        <v>273</v>
      </c>
      <c r="B25" s="377"/>
      <c r="C25" s="378"/>
    </row>
    <row r="26" spans="1:3" x14ac:dyDescent="0.35">
      <c r="A26" s="330" t="s">
        <v>274</v>
      </c>
      <c r="B26" s="383" t="s">
        <v>275</v>
      </c>
      <c r="C26" s="384"/>
    </row>
    <row r="27" spans="1:3" x14ac:dyDescent="0.35">
      <c r="A27" s="331" t="s">
        <v>276</v>
      </c>
      <c r="B27" s="385" t="s">
        <v>277</v>
      </c>
      <c r="C27" s="382"/>
    </row>
    <row r="28" spans="1:3" x14ac:dyDescent="0.35">
      <c r="A28" s="332" t="s">
        <v>278</v>
      </c>
      <c r="B28" s="381" t="s">
        <v>279</v>
      </c>
      <c r="C28" s="382"/>
    </row>
    <row r="29" spans="1:3" x14ac:dyDescent="0.35">
      <c r="A29" s="333" t="s">
        <v>280</v>
      </c>
      <c r="B29" s="379" t="s">
        <v>281</v>
      </c>
      <c r="C29" s="380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6" t="s">
        <v>282</v>
      </c>
      <c r="B1" s="369"/>
      <c r="C1" s="369"/>
      <c r="D1" s="369"/>
      <c r="E1" s="369"/>
      <c r="F1" s="369"/>
      <c r="G1" s="369"/>
      <c r="H1" s="369"/>
      <c r="I1" s="369"/>
      <c r="J1" s="369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93" t="s">
        <v>286</v>
      </c>
      <c r="B2" s="369"/>
      <c r="C2" s="369"/>
      <c r="D2" s="369"/>
      <c r="E2" s="369"/>
      <c r="F2" s="369"/>
      <c r="G2" s="369"/>
      <c r="H2" s="369"/>
      <c r="I2" s="369"/>
      <c r="J2" s="369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94" t="str">
        <f>IF(AND(RESULTADOS!$G$43="Sim",RESULTADOS!$D$43&lt;&gt;""),RESULTADOS!$D$43,"")</f>
        <v/>
      </c>
      <c r="E5" s="395"/>
      <c r="F5" s="395"/>
      <c r="G5" s="395"/>
      <c r="H5" s="395"/>
      <c r="I5" s="395"/>
      <c r="J5" s="396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91" t="s">
        <v>294</v>
      </c>
      <c r="B6" s="369"/>
      <c r="C6" s="369"/>
      <c r="D6" s="369"/>
      <c r="E6" s="369"/>
      <c r="F6" s="369"/>
      <c r="G6" s="369"/>
      <c r="H6" s="369"/>
      <c r="I6" s="369"/>
      <c r="J6" s="369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90" t="s">
        <v>295</v>
      </c>
      <c r="B8" s="369"/>
      <c r="C8" s="369"/>
      <c r="D8" s="369"/>
      <c r="E8" s="369"/>
      <c r="F8" s="369"/>
      <c r="G8" s="369"/>
      <c r="H8" s="369"/>
      <c r="I8" s="369"/>
      <c r="J8" s="369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92" t="s">
        <v>305</v>
      </c>
      <c r="B17" s="369"/>
      <c r="C17" s="369"/>
      <c r="D17" s="369"/>
      <c r="E17" s="369"/>
      <c r="F17" s="369"/>
      <c r="G17" s="369"/>
      <c r="H17" s="369"/>
      <c r="I17" s="369"/>
      <c r="J17" s="369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90" t="s">
        <v>306</v>
      </c>
      <c r="B19" s="369"/>
      <c r="C19" s="369"/>
      <c r="D19" s="369"/>
      <c r="E19" s="369"/>
      <c r="F19" s="369"/>
      <c r="G19" s="369"/>
      <c r="H19" s="369"/>
      <c r="I19" s="369"/>
      <c r="J19" s="369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506</v>
      </c>
      <c r="D20" s="62" t="str">
        <f>IF(COUNTIF(financeiro!$C$2:$C$73,"&lt;&gt;")=0,"",ROUND(SUM(financeiro!$C$2:$C$73),2))</f>
        <v/>
      </c>
      <c r="E20" s="62" t="s">
        <v>511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94" t="str">
        <f>IF(AND(RESULTADOS!$G$44="Sim",RESULTADOS!$D$44&lt;&gt;""),RESULTADOS!$D$44,"")</f>
        <v/>
      </c>
      <c r="E24" s="395"/>
      <c r="F24" s="395"/>
      <c r="G24" s="395"/>
      <c r="H24" s="395"/>
      <c r="I24" s="395"/>
      <c r="J24" s="396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94" t="str">
        <f>IF(AND(RESULTADOS!$G$45="Sim",RESULTADOS!$D$45&lt;&gt;""),RESULTADOS!$D$45,"")</f>
        <v/>
      </c>
      <c r="E25" s="395"/>
      <c r="F25" s="395"/>
      <c r="G25" s="395"/>
      <c r="H25" s="395"/>
      <c r="I25" s="395"/>
      <c r="J25" s="396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399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95"/>
      <c r="G26" s="395"/>
      <c r="H26" s="395"/>
      <c r="I26" s="395"/>
      <c r="J26" s="396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93" t="s">
        <v>324</v>
      </c>
      <c r="B27" s="369"/>
      <c r="C27" s="369"/>
      <c r="D27" s="369"/>
      <c r="E27" s="369"/>
      <c r="F27" s="369"/>
      <c r="G27" s="369"/>
      <c r="H27" s="369"/>
      <c r="I27" s="369"/>
      <c r="J27" s="369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IF(OR($B$4="Financeiro",$B$4="Itens"),$B$23,$B$26)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90" t="s">
        <v>331</v>
      </c>
      <c r="B30" s="369"/>
      <c r="C30" s="369"/>
      <c r="D30" s="369"/>
      <c r="E30" s="369"/>
      <c r="F30" s="369"/>
      <c r="G30" s="369"/>
      <c r="H30" s="369"/>
      <c r="I30" s="369"/>
      <c r="J30" s="369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7"/>
      <c r="C36" s="388"/>
      <c r="D36" s="388"/>
      <c r="E36" s="389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90" t="s">
        <v>351</v>
      </c>
      <c r="B40" s="369"/>
      <c r="C40" s="369"/>
      <c r="D40" s="369"/>
      <c r="E40" s="369"/>
      <c r="F40" s="369"/>
      <c r="G40" s="369"/>
      <c r="H40" s="369"/>
      <c r="I40" s="369"/>
      <c r="J40" s="369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91"/>
      <c r="B48" s="369"/>
      <c r="C48" s="369"/>
      <c r="D48" s="369"/>
      <c r="E48" s="369"/>
      <c r="F48" s="369"/>
      <c r="G48" s="369"/>
      <c r="H48" s="369"/>
      <c r="I48" s="369"/>
      <c r="J48" s="369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91"/>
      <c r="B49" s="369"/>
      <c r="C49" s="369"/>
      <c r="D49" s="369"/>
      <c r="E49" s="369"/>
      <c r="F49" s="369"/>
      <c r="G49" s="369"/>
      <c r="H49" s="369"/>
      <c r="I49" s="369"/>
      <c r="J49" s="369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7" t="s">
        <v>379</v>
      </c>
      <c r="B52" s="398"/>
      <c r="C52" s="398"/>
      <c r="D52" s="398"/>
      <c r="E52" s="398"/>
      <c r="F52" s="398"/>
      <c r="G52" s="398"/>
      <c r="H52" s="398"/>
      <c r="I52" s="61"/>
      <c r="J52" s="397" t="s">
        <v>380</v>
      </c>
      <c r="K52" s="398"/>
      <c r="L52" s="398"/>
      <c r="M52" s="398"/>
      <c r="N52" s="398"/>
      <c r="O52" s="398"/>
      <c r="P52" s="398"/>
      <c r="Q52" s="398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498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499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501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502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503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504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505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425" t="s">
        <v>282</v>
      </c>
      <c r="B1" s="425"/>
      <c r="C1" s="425"/>
      <c r="D1" s="425"/>
      <c r="E1" s="425"/>
      <c r="F1" s="425"/>
      <c r="G1" s="426" t="str">
        <f ca="1">$B$3</f>
        <v>REVISE</v>
      </c>
      <c r="H1" s="427"/>
    </row>
    <row r="2" spans="1:10" ht="90.5" customHeight="1" x14ac:dyDescent="0.3">
      <c r="A2" s="428" t="s">
        <v>486</v>
      </c>
      <c r="B2" s="428"/>
      <c r="C2" s="428"/>
      <c r="D2" s="428"/>
      <c r="E2" s="428"/>
      <c r="F2" s="428"/>
      <c r="G2" s="429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29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32" t="str">
        <f>$D$6</f>
        <v/>
      </c>
      <c r="H3" s="433"/>
      <c r="J3" s="256" t="s">
        <v>47</v>
      </c>
    </row>
    <row r="4" spans="1:10" ht="18" customHeight="1" x14ac:dyDescent="0.3">
      <c r="A4" s="305" t="s">
        <v>494</v>
      </c>
      <c r="B4" s="306"/>
      <c r="C4" s="336" t="str">
        <f>$H$8</f>
        <v>REVISE</v>
      </c>
      <c r="D4" s="337" t="s">
        <v>495</v>
      </c>
      <c r="E4" s="338" t="str">
        <f>$H$14</f>
        <v>REVISE</v>
      </c>
      <c r="F4" s="337" t="s">
        <v>496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>IF(VTA_FINAL="","",VTA_FINAL)</f>
        <v/>
      </c>
      <c r="D5" s="434" t="str">
        <f>$D$22</f>
        <v/>
      </c>
      <c r="E5" s="435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/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497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430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31"/>
      <c r="D7" s="431"/>
      <c r="E7" s="431"/>
      <c r="F7" s="431"/>
      <c r="G7" s="431"/>
      <c r="H7" s="431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529</v>
      </c>
      <c r="B9" s="314"/>
      <c r="C9" s="424"/>
      <c r="D9" s="424"/>
      <c r="E9" s="424"/>
      <c r="F9" s="424"/>
      <c r="G9" s="424"/>
      <c r="H9" s="315"/>
    </row>
    <row r="10" spans="1:10" ht="46" hidden="1" customHeight="1" x14ac:dyDescent="0.3">
      <c r="A10" s="269" t="s">
        <v>530</v>
      </c>
      <c r="B10" s="270" t="str">
        <f ca="1">IF(MEMORIA_RESULTADOS!$W$50="","",MEMORIA_RESULTADOS!$W$50)</f>
        <v/>
      </c>
      <c r="C10" s="422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23"/>
      <c r="E10" s="423"/>
      <c r="F10" s="422" t="s">
        <v>433</v>
      </c>
      <c r="G10" s="423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hidden="1" customHeight="1" x14ac:dyDescent="0.3">
      <c r="A11" s="316" t="s">
        <v>531</v>
      </c>
      <c r="B11" s="317" t="str">
        <f>IF(MEMORIA_RESULTADOS!$W$48="","",MEMORIA_RESULTADOS!$W$48)</f>
        <v/>
      </c>
      <c r="C11" s="402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3"/>
      <c r="E11" s="403"/>
      <c r="F11" s="402" t="s">
        <v>434</v>
      </c>
      <c r="G11" s="403"/>
      <c r="H11" s="321" t="str">
        <f>IF(MEMORIA_RESULTADOS!$W$48="","INCOMPLETO","REFERENCIA - ABERTURA DO CICLO C"&amp;MEMORIA_RESULTADOS!$W$46)</f>
        <v>INCOMPLETO</v>
      </c>
    </row>
    <row r="12" spans="1:10" ht="46" hidden="1" customHeight="1" x14ac:dyDescent="0.3">
      <c r="A12" s="316" t="s">
        <v>532</v>
      </c>
      <c r="B12" s="317" t="str">
        <f>IFERROR(comparativo_VTA!$B$208,"")</f>
        <v/>
      </c>
      <c r="C12" s="402" t="s">
        <v>435</v>
      </c>
      <c r="D12" s="403"/>
      <c r="E12" s="403"/>
      <c r="F12" s="402" t="s">
        <v>436</v>
      </c>
      <c r="G12" s="403"/>
      <c r="H12" s="321" t="s">
        <v>437</v>
      </c>
    </row>
    <row r="13" spans="1:10" ht="46" hidden="1" customHeight="1" x14ac:dyDescent="0.3">
      <c r="A13" s="318" t="s">
        <v>533</v>
      </c>
      <c r="B13" s="319" t="str">
        <f ca="1">IF(MEMORIA_RESULTADOS!$W$51="","",MEMORIA_RESULTADOS!$W$51)</f>
        <v/>
      </c>
      <c r="C13" s="406" t="s">
        <v>438</v>
      </c>
      <c r="D13" s="407"/>
      <c r="E13" s="407"/>
      <c r="F13" s="406" t="s">
        <v>439</v>
      </c>
      <c r="G13" s="407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487</v>
      </c>
      <c r="B15" s="268" t="s">
        <v>440</v>
      </c>
      <c r="C15" s="268" t="s">
        <v>441</v>
      </c>
      <c r="D15" s="268" t="s">
        <v>442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18" t="str">
        <f>IF($A$23="","",$A$23&amp;CHAR(10)&amp;"Pago: R$ "&amp;ROUND($B$23,2)&amp;"  ·  Reajustado: R$ "&amp;ROUND($C$23,2)&amp;"  ·  Delta: R$ "&amp;ROUND($D$23,2)&amp;CHAR(10)&amp;$E$23)</f>
        <v/>
      </c>
      <c r="F16" s="419"/>
      <c r="G16" s="419"/>
      <c r="H16" s="419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20"/>
      <c r="F17" s="419"/>
      <c r="G17" s="419"/>
      <c r="H17" s="419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20"/>
      <c r="F18" s="419"/>
      <c r="G18" s="419"/>
      <c r="H18" s="419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20"/>
      <c r="F19" s="419"/>
      <c r="G19" s="419"/>
      <c r="H19" s="419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20"/>
      <c r="F20" s="419"/>
      <c r="G20" s="419"/>
      <c r="H20" s="419"/>
    </row>
    <row r="21" spans="1:8" ht="19" customHeight="1" x14ac:dyDescent="0.3">
      <c r="A21" s="343" t="s">
        <v>443</v>
      </c>
      <c r="B21" s="344"/>
      <c r="C21" s="344"/>
      <c r="D21" s="344" t="str">
        <f>IF(ISNUMBER(MEMORIA_RESULTADOS!$B$5),ROUND(RETRO_OFICIAL-SUM($D$16:$D$20),2),"")</f>
        <v/>
      </c>
      <c r="E21" s="420"/>
      <c r="F21" s="419"/>
      <c r="G21" s="419"/>
      <c r="H21" s="419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404" t="str">
        <f>IF(OR(MEMORIA_RESULTADOS!$B$4&lt;&gt;"PCs",MEMORIA_RESULTADOS!$T$28=0),"","Sem retroativo pela regra de DATA_PC. Detalhes: itens_PC -&gt; EFEITO_FINANCEIRO_PC = Nao")</f>
        <v/>
      </c>
      <c r="F23" s="405"/>
      <c r="G23" s="405"/>
      <c r="H23" s="405"/>
    </row>
    <row r="24" spans="1:8" ht="22" customHeight="1" x14ac:dyDescent="0.3">
      <c r="A24" s="279" t="s">
        <v>488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444</v>
      </c>
      <c r="C25" s="283" t="s">
        <v>445</v>
      </c>
      <c r="D25" s="284" t="s">
        <v>442</v>
      </c>
      <c r="E25" s="408" t="s">
        <v>489</v>
      </c>
      <c r="F25" s="409"/>
      <c r="G25" s="409"/>
      <c r="H25" s="409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446</v>
      </c>
      <c r="B34" s="288" t="str">
        <f>UPPER(CONTROLE!$B$2)</f>
        <v/>
      </c>
      <c r="C34" s="414"/>
      <c r="D34" s="415"/>
      <c r="E34" s="416" t="s">
        <v>490</v>
      </c>
      <c r="F34" s="417"/>
      <c r="G34" s="417"/>
      <c r="H34" s="417"/>
    </row>
    <row r="35" spans="1:8" ht="22" customHeight="1" x14ac:dyDescent="0.3">
      <c r="A35" s="274" t="s">
        <v>447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0" t="str">
        <f ca="1">IF($B$35="","Aguardando dado","")</f>
        <v>Aguardando dado</v>
      </c>
      <c r="D35" s="411"/>
      <c r="E35" s="418" t="str">
        <f ca="1">IF($A$39="","",$A$39)</f>
        <v/>
      </c>
      <c r="F35" s="419"/>
      <c r="G35" s="419"/>
      <c r="H35" s="421"/>
    </row>
    <row r="36" spans="1:8" ht="22" customHeight="1" x14ac:dyDescent="0.3">
      <c r="A36" s="274" t="s">
        <v>448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0" t="str">
        <f ca="1">IF($B$36="","Aguardando dado","")</f>
        <v>Aguardando dado</v>
      </c>
      <c r="D36" s="411"/>
      <c r="E36" s="420"/>
      <c r="F36" s="419"/>
      <c r="G36" s="419"/>
      <c r="H36" s="421"/>
    </row>
    <row r="37" spans="1:8" ht="22" customHeight="1" x14ac:dyDescent="0.3">
      <c r="A37" s="274" t="s">
        <v>449</v>
      </c>
      <c r="B37" s="275" t="str">
        <f>IFERROR(INDEX($C$26:$C$30,MATCH(UPPER(CONTROLE!$B$2),$A$26:$A$30,0)),"")</f>
        <v/>
      </c>
      <c r="C37" s="410" t="str">
        <f>IF($B$37="","Aguardando dado","")</f>
        <v>Aguardando dado</v>
      </c>
      <c r="D37" s="411"/>
      <c r="E37" s="420"/>
      <c r="F37" s="419"/>
      <c r="G37" s="419"/>
      <c r="H37" s="421"/>
    </row>
    <row r="38" spans="1:8" ht="22" customHeight="1" x14ac:dyDescent="0.3">
      <c r="A38" s="276" t="s">
        <v>450</v>
      </c>
      <c r="B38" s="277" t="str">
        <f ca="1">IF(OR(B36="",B37=""),"",ROUND(B37-B36,2))</f>
        <v/>
      </c>
      <c r="C38" s="412" t="str">
        <f ca="1">IF($B$38="","Aguardando dado","")</f>
        <v>Aguardando dado</v>
      </c>
      <c r="D38" s="413"/>
      <c r="E38" s="420"/>
      <c r="F38" s="419"/>
      <c r="G38" s="419"/>
      <c r="H38" s="421"/>
    </row>
    <row r="39" spans="1:8" ht="15" customHeight="1" x14ac:dyDescent="0.3">
      <c r="A39" s="400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1"/>
      <c r="C39" s="401"/>
      <c r="D39" s="401"/>
      <c r="E39" s="401"/>
      <c r="F39" s="401"/>
      <c r="G39" s="401"/>
      <c r="H39" s="401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491</v>
      </c>
      <c r="B41" s="291"/>
      <c r="C41" s="291"/>
      <c r="D41" s="346" t="s">
        <v>492</v>
      </c>
      <c r="E41" s="291"/>
      <c r="F41" s="291"/>
      <c r="G41" s="291"/>
      <c r="H41" s="291"/>
    </row>
    <row r="42" spans="1:8" ht="24" customHeight="1" x14ac:dyDescent="0.3">
      <c r="A42" s="292" t="s">
        <v>451</v>
      </c>
      <c r="B42" s="292" t="s">
        <v>296</v>
      </c>
      <c r="C42" s="292" t="s">
        <v>452</v>
      </c>
      <c r="D42" s="292" t="s">
        <v>453</v>
      </c>
      <c r="E42" s="292" t="s">
        <v>454</v>
      </c>
      <c r="F42" s="292" t="s">
        <v>455</v>
      </c>
      <c r="G42" s="292" t="s">
        <v>456</v>
      </c>
      <c r="H42" s="292" t="s">
        <v>457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458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459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460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460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460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460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460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493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461</v>
      </c>
      <c r="B54" s="302" t="s">
        <v>432</v>
      </c>
      <c r="C54" s="302" t="s">
        <v>462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463</v>
      </c>
      <c r="B55" s="348" t="str">
        <f>IF($B$5&lt;&gt;"PCs","",MEMORIA_RESULTADOS!$T$33)</f>
        <v/>
      </c>
      <c r="C55" s="348" t="s">
        <v>464</v>
      </c>
    </row>
    <row r="56" spans="1:8" ht="16" customHeight="1" x14ac:dyDescent="0.3">
      <c r="A56" s="347" t="s">
        <v>465</v>
      </c>
      <c r="B56" s="348" t="str">
        <f>IF($B$5&lt;&gt;"PCs","",MEMORIA_RESULTADOS!$T$34)</f>
        <v/>
      </c>
      <c r="C56" s="348" t="s">
        <v>466</v>
      </c>
    </row>
    <row r="57" spans="1:8" ht="16" customHeight="1" x14ac:dyDescent="0.3">
      <c r="A57" s="347" t="s">
        <v>467</v>
      </c>
      <c r="B57" s="348" t="str">
        <f>IF($B$5&lt;&gt;"PCs","",MEMORIA_RESULTADOS!$T$35)</f>
        <v/>
      </c>
      <c r="C57" s="348" t="s">
        <v>468</v>
      </c>
    </row>
    <row r="58" spans="1:8" ht="16" customHeight="1" x14ac:dyDescent="0.3">
      <c r="A58" s="347" t="s">
        <v>469</v>
      </c>
      <c r="B58" s="348" t="str">
        <f>IF($B$5&lt;&gt;"PCs","",MEMORIA_RESULTADOS!$T$36)</f>
        <v/>
      </c>
      <c r="C58" s="348" t="s">
        <v>470</v>
      </c>
    </row>
    <row r="59" spans="1:8" ht="16" customHeight="1" x14ac:dyDescent="0.3">
      <c r="A59" s="347" t="s">
        <v>471</v>
      </c>
      <c r="B59" s="348" t="str">
        <f>IF($B$5&lt;&gt;"PCs","",MEMORIA_RESULTADOS!$T$37)</f>
        <v/>
      </c>
      <c r="C59" s="348" t="s">
        <v>472</v>
      </c>
    </row>
    <row r="60" spans="1:8" ht="16" customHeight="1" x14ac:dyDescent="0.3">
      <c r="A60" s="347" t="s">
        <v>473</v>
      </c>
      <c r="B60" s="349" t="str">
        <f>$D$22</f>
        <v/>
      </c>
      <c r="C60" s="348" t="s">
        <v>474</v>
      </c>
    </row>
    <row r="61" spans="1:8" ht="16" customHeight="1" x14ac:dyDescent="0.3">
      <c r="A61" s="347" t="s">
        <v>475</v>
      </c>
      <c r="B61" s="349" t="str">
        <f ca="1">$B$36</f>
        <v/>
      </c>
      <c r="C61" s="348" t="s">
        <v>476</v>
      </c>
    </row>
    <row r="62" spans="1:8" ht="16" customHeight="1" x14ac:dyDescent="0.3">
      <c r="A62" s="347" t="s">
        <v>477</v>
      </c>
      <c r="B62" s="349" t="str">
        <f ca="1">$B$38</f>
        <v/>
      </c>
      <c r="C62" s="348" t="s">
        <v>478</v>
      </c>
    </row>
    <row r="63" spans="1:8" ht="16" customHeight="1" x14ac:dyDescent="0.3">
      <c r="A63" s="347" t="s">
        <v>479</v>
      </c>
      <c r="B63" s="349" t="str">
        <f>IF(VTA_FINAL="","",VTA_FINAL)</f>
        <v/>
      </c>
      <c r="C63" s="348" t="s">
        <v>512</v>
      </c>
    </row>
    <row r="64" spans="1:8" ht="16" customHeight="1" x14ac:dyDescent="0.3">
      <c r="A64" s="347" t="s">
        <v>480</v>
      </c>
      <c r="B64" s="348" t="str">
        <f>"Linhas 10 a 13 (ocultas - auditoria interna)"</f>
        <v>Linhas 10 a 13 (ocultas - auditoria interna)</v>
      </c>
      <c r="C64" s="348" t="s">
        <v>481</v>
      </c>
    </row>
    <row r="65" spans="1:5" ht="16" customHeight="1" x14ac:dyDescent="0.3">
      <c r="A65" s="347" t="s">
        <v>482</v>
      </c>
      <c r="B65" s="349" t="str">
        <f ca="1">$B$13</f>
        <v/>
      </c>
      <c r="C65" s="348" t="s">
        <v>483</v>
      </c>
    </row>
    <row r="66" spans="1:5" ht="16" customHeight="1" x14ac:dyDescent="0.3">
      <c r="A66" s="347" t="s">
        <v>484</v>
      </c>
      <c r="B66" s="348" t="str">
        <f ca="1">$B$3</f>
        <v>REVISE</v>
      </c>
      <c r="C66" s="348" t="s">
        <v>485</v>
      </c>
    </row>
    <row r="68" spans="1:5" x14ac:dyDescent="0.3">
      <c r="A68" s="352" t="s">
        <v>507</v>
      </c>
    </row>
    <row r="69" spans="1:5" x14ac:dyDescent="0.3">
      <c r="A69" s="256" t="s">
        <v>508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353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4"/>
      <c r="C71" s="354"/>
      <c r="D71" s="354"/>
      <c r="E71" s="354"/>
    </row>
    <row r="72" spans="1:5" x14ac:dyDescent="0.3">
      <c r="A72" s="355" t="s">
        <v>296</v>
      </c>
      <c r="B72" s="355" t="s">
        <v>509</v>
      </c>
      <c r="C72" s="355" t="s">
        <v>513</v>
      </c>
      <c r="D72" s="355" t="s">
        <v>514</v>
      </c>
      <c r="E72" s="355" t="s">
        <v>515</v>
      </c>
    </row>
    <row r="73" spans="1:5" x14ac:dyDescent="0.3">
      <c r="A73" s="356" t="s">
        <v>21</v>
      </c>
      <c r="B73" s="357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7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7" t="str">
        <f>IF(MEMORIA_RESULTADOS!$B$4&lt;&gt;"Financeiro","Nao aplicavel ao metodo selecionado",IF(OR(B73="",C73="",NOT(ISNUMBER(C73))),"",ROUND(B73-C73,2)))</f>
        <v>Nao aplicavel ao metodo selecionado</v>
      </c>
      <c r="E73" s="356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x14ac:dyDescent="0.3">
      <c r="A74" s="356" t="s">
        <v>22</v>
      </c>
      <c r="B74" s="357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7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7" t="str">
        <f>IF(MEMORIA_RESULTADOS!$B$4&lt;&gt;"Financeiro","Nao aplicavel ao metodo selecionado",IF(OR(B74="",C74="",NOT(ISNUMBER(C74))),"",ROUND(B74-C74,2)))</f>
        <v>Nao aplicavel ao metodo selecionado</v>
      </c>
      <c r="E74" s="356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x14ac:dyDescent="0.3">
      <c r="A75" s="356" t="s">
        <v>23</v>
      </c>
      <c r="B75" s="357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7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7" t="str">
        <f>IF(MEMORIA_RESULTADOS!$B$4&lt;&gt;"Financeiro","Nao aplicavel ao metodo selecionado",IF(OR(B75="",C75="",NOT(ISNUMBER(C75))),"",ROUND(B75-C75,2)))</f>
        <v>Nao aplicavel ao metodo selecionado</v>
      </c>
      <c r="E75" s="356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x14ac:dyDescent="0.3">
      <c r="A76" s="356" t="s">
        <v>24</v>
      </c>
      <c r="B76" s="357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7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7" t="str">
        <f>IF(MEMORIA_RESULTADOS!$B$4&lt;&gt;"Financeiro","Nao aplicavel ao metodo selecionado",IF(OR(B76="",C76="",NOT(ISNUMBER(C76))),"",ROUND(B76-C76,2)))</f>
        <v>Nao aplicavel ao metodo selecionado</v>
      </c>
      <c r="E76" s="356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x14ac:dyDescent="0.3">
      <c r="A77" s="356" t="s">
        <v>25</v>
      </c>
      <c r="B77" s="35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7" t="str">
        <f>IF(MEMORIA_RESULTADOS!$B$4&lt;&gt;"Financeiro","Nao aplicavel ao metodo selecionado","Sem historico quantitativo suficiente")</f>
        <v>Nao aplicavel ao metodo selecionado</v>
      </c>
      <c r="D77" s="357" t="str">
        <f>IF(MEMORIA_RESULTADOS!$B$4&lt;&gt;"Financeiro","Nao aplicavel ao metodo selecionado",IF(OR(B77="",C77="",NOT(ISNUMBER(C77))),"",ROUND(B77-C77,2)))</f>
        <v>Nao aplicavel ao metodo selecionado</v>
      </c>
      <c r="E77" s="356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x14ac:dyDescent="0.3">
      <c r="A78" s="358" t="s">
        <v>516</v>
      </c>
    </row>
    <row r="79" spans="1:5" x14ac:dyDescent="0.3">
      <c r="A79" s="359" t="s">
        <v>517</v>
      </c>
      <c r="B79" s="360"/>
      <c r="C79" s="360"/>
    </row>
    <row r="80" spans="1:5" x14ac:dyDescent="0.3">
      <c r="A80" s="360" t="s">
        <v>518</v>
      </c>
      <c r="B80" s="360"/>
      <c r="C80" s="360"/>
    </row>
    <row r="81" spans="1:3" x14ac:dyDescent="0.3">
      <c r="A81" s="360" t="s">
        <v>519</v>
      </c>
      <c r="B81" s="360"/>
      <c r="C81" s="360"/>
    </row>
    <row r="82" spans="1:3" x14ac:dyDescent="0.3">
      <c r="A82" s="361" t="s">
        <v>520</v>
      </c>
      <c r="B82" s="361" t="s">
        <v>432</v>
      </c>
      <c r="C82" s="361" t="s">
        <v>521</v>
      </c>
    </row>
    <row r="83" spans="1:3" x14ac:dyDescent="0.3">
      <c r="A83" s="362" t="s">
        <v>522</v>
      </c>
      <c r="B83" s="363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2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3" x14ac:dyDescent="0.3">
      <c r="A84" s="362" t="s">
        <v>523</v>
      </c>
      <c r="B84" s="363" t="str">
        <f>IF(MEMORIA_RESULTADOS!$B$4="Financeiro",IF(MEMORIA_RESULTADOS!$B$21="","",MEMORIA_RESULTADOS!$B$21),IF(OR(MEMORIA_RESULTADOS!$B$4="Itens",MEMORIA_RESULTADOS!$B$4="PCs"),0,""))</f>
        <v/>
      </c>
      <c r="C84" s="362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3" x14ac:dyDescent="0.3">
      <c r="A85" s="362" t="s">
        <v>524</v>
      </c>
      <c r="B85" s="363" t="str">
        <f>IF(MEMORIA_RESULTADOS!$D$35="","",MEMORIA_RESULTADOS!$D$35)</f>
        <v/>
      </c>
      <c r="C85" s="362" t="s">
        <v>525</v>
      </c>
    </row>
    <row r="86" spans="1:3" x14ac:dyDescent="0.3">
      <c r="A86" s="361" t="s">
        <v>526</v>
      </c>
      <c r="B86" s="364" t="str">
        <f>IF(VTA_FINAL="","",VTA_FINAL)</f>
        <v/>
      </c>
      <c r="C86" s="362" t="s">
        <v>527</v>
      </c>
    </row>
    <row r="87" spans="1:3" x14ac:dyDescent="0.3">
      <c r="A87" s="362" t="s">
        <v>528</v>
      </c>
      <c r="B87" s="363" t="str">
        <f>IF(OR($B$83="",$B$85="",$B$86=""),"",ROUND($B$86-($B$83+N($B$84)+$B$85),2))</f>
        <v/>
      </c>
      <c r="C87" s="362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</sheetData>
  <mergeCells count="28"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2026-08-24T15:50:05Z</dcterms:modified>
</cp:coreProperties>
</file>