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vta_fin_8ja5esem\"/>
    </mc:Choice>
  </mc:AlternateContent>
  <xr:revisionPtr revIDLastSave="0" documentId="13_ncr:1_{28D070C3-8786-49CF-86C9-3E51D9DE8AA8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4" l="1"/>
  <c r="J8" i="15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E77" i="15" s="1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B169" i="1" s="1"/>
  <c r="A166" i="10"/>
  <c r="S166" i="10" s="1"/>
  <c r="A165" i="10"/>
  <c r="A164" i="10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B157" i="1" s="1"/>
  <c r="A154" i="10"/>
  <c r="A153" i="10"/>
  <c r="M153" i="10" s="1"/>
  <c r="A152" i="10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B145" i="1" s="1"/>
  <c r="A142" i="10"/>
  <c r="AC142" i="10" s="1"/>
  <c r="A141" i="10"/>
  <c r="W141" i="10" s="1"/>
  <c r="A140" i="10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B133" i="1" s="1"/>
  <c r="A130" i="10"/>
  <c r="A129" i="10"/>
  <c r="AJ129" i="10" s="1"/>
  <c r="A128" i="10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21" i="1" s="1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9" i="1" s="1"/>
  <c r="A106" i="10"/>
  <c r="C106" i="10" s="1"/>
  <c r="A105" i="10"/>
  <c r="X105" i="10" s="1"/>
  <c r="A104" i="10"/>
  <c r="A106" i="1" s="1"/>
  <c r="A103" i="10"/>
  <c r="A102" i="10"/>
  <c r="B104" i="1" s="1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B85" i="1" s="1"/>
  <c r="A82" i="10"/>
  <c r="J82" i="10" s="1"/>
  <c r="A81" i="10"/>
  <c r="T81" i="10" s="1"/>
  <c r="A80" i="10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A67" i="10"/>
  <c r="A66" i="10"/>
  <c r="A68" i="1" s="1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B48" i="1" s="1"/>
  <c r="A45" i="10"/>
  <c r="AF45" i="10" s="1"/>
  <c r="A44" i="10"/>
  <c r="A46" i="1" s="1"/>
  <c r="A43" i="10"/>
  <c r="A42" i="10"/>
  <c r="A44" i="1" s="1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3" i="10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4" i="1" s="1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B10" i="1" s="1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B200" i="1"/>
  <c r="A192" i="1"/>
  <c r="B191" i="1"/>
  <c r="A191" i="1"/>
  <c r="B190" i="1"/>
  <c r="A188" i="1"/>
  <c r="B180" i="1"/>
  <c r="A180" i="1"/>
  <c r="B179" i="1"/>
  <c r="A179" i="1"/>
  <c r="B178" i="1"/>
  <c r="A168" i="1"/>
  <c r="B167" i="1"/>
  <c r="A167" i="1"/>
  <c r="B166" i="1"/>
  <c r="B156" i="1"/>
  <c r="A156" i="1"/>
  <c r="B155" i="1"/>
  <c r="A155" i="1"/>
  <c r="B154" i="1"/>
  <c r="A152" i="1"/>
  <c r="A144" i="1"/>
  <c r="B143" i="1"/>
  <c r="A143" i="1"/>
  <c r="B142" i="1"/>
  <c r="B132" i="1"/>
  <c r="A132" i="1"/>
  <c r="B131" i="1"/>
  <c r="A131" i="1"/>
  <c r="B130" i="1"/>
  <c r="B120" i="1"/>
  <c r="B119" i="1"/>
  <c r="A119" i="1"/>
  <c r="A116" i="1"/>
  <c r="B108" i="1"/>
  <c r="A108" i="1"/>
  <c r="B107" i="1"/>
  <c r="A107" i="1"/>
  <c r="A104" i="1"/>
  <c r="B96" i="1"/>
  <c r="A96" i="1"/>
  <c r="B95" i="1"/>
  <c r="A95" i="1"/>
  <c r="B84" i="1"/>
  <c r="A84" i="1"/>
  <c r="B83" i="1"/>
  <c r="A83" i="1"/>
  <c r="B82" i="1"/>
  <c r="B72" i="1"/>
  <c r="A72" i="1"/>
  <c r="B71" i="1"/>
  <c r="A71" i="1"/>
  <c r="B70" i="1"/>
  <c r="B68" i="1"/>
  <c r="B60" i="1"/>
  <c r="A60" i="1"/>
  <c r="A59" i="1"/>
  <c r="B58" i="1"/>
  <c r="B56" i="1"/>
  <c r="A48" i="1"/>
  <c r="B47" i="1"/>
  <c r="A47" i="1"/>
  <c r="B46" i="1"/>
  <c r="B36" i="1"/>
  <c r="A36" i="1"/>
  <c r="B35" i="1"/>
  <c r="A35" i="1"/>
  <c r="B32" i="1"/>
  <c r="B24" i="1"/>
  <c r="B23" i="1"/>
  <c r="A23" i="1"/>
  <c r="B22" i="1"/>
  <c r="B20" i="1"/>
  <c r="B12" i="1"/>
  <c r="A12" i="1"/>
  <c r="B11" i="1"/>
  <c r="A11" i="1"/>
  <c r="B14" i="2"/>
  <c r="B4" i="13" s="1"/>
  <c r="B13" i="2"/>
  <c r="B12" i="2"/>
  <c r="B11" i="2"/>
  <c r="B10" i="2" s="1"/>
  <c r="B9" i="2"/>
  <c r="W49" i="14"/>
  <c r="B8" i="13"/>
  <c r="I9" i="9"/>
  <c r="B55" i="1" l="1"/>
  <c r="B164" i="1"/>
  <c r="A56" i="1"/>
  <c r="A80" i="1"/>
  <c r="B75" i="15"/>
  <c r="C75" i="15"/>
  <c r="A70" i="15"/>
  <c r="E75" i="15"/>
  <c r="B76" i="15"/>
  <c r="C76" i="15"/>
  <c r="D73" i="15"/>
  <c r="E76" i="15"/>
  <c r="B74" i="15"/>
  <c r="B77" i="15"/>
  <c r="D75" i="15"/>
  <c r="D76" i="15"/>
  <c r="B140" i="1"/>
  <c r="E73" i="15"/>
  <c r="C74" i="15"/>
  <c r="C77" i="15"/>
  <c r="A71" i="15"/>
  <c r="C73" i="15"/>
  <c r="D74" i="15"/>
  <c r="D77" i="15"/>
  <c r="B73" i="15"/>
  <c r="B44" i="1"/>
  <c r="A176" i="1"/>
  <c r="E74" i="15"/>
  <c r="B90" i="1"/>
  <c r="A91" i="1"/>
  <c r="A120" i="1"/>
  <c r="B144" i="1"/>
  <c r="B168" i="1"/>
  <c r="B192" i="1"/>
  <c r="B67" i="1"/>
  <c r="B106" i="1"/>
  <c r="B34" i="1"/>
  <c r="B94" i="1"/>
  <c r="B79" i="1"/>
  <c r="B59" i="1"/>
  <c r="B13" i="1"/>
  <c r="B43" i="1"/>
  <c r="B77" i="1"/>
  <c r="A13" i="1"/>
  <c r="A78" i="1"/>
  <c r="B6" i="1"/>
  <c r="A7" i="1"/>
  <c r="A67" i="1"/>
  <c r="B73" i="1"/>
  <c r="A61" i="1"/>
  <c r="B61" i="1"/>
  <c r="B121" i="1"/>
  <c r="A49" i="1"/>
  <c r="A145" i="1"/>
  <c r="A181" i="1"/>
  <c r="B49" i="1"/>
  <c r="B181" i="1"/>
  <c r="B37" i="1"/>
  <c r="B109" i="1"/>
  <c r="A133" i="1"/>
  <c r="A169" i="1"/>
  <c r="A97" i="1"/>
  <c r="A37" i="1"/>
  <c r="B97" i="1"/>
  <c r="B25" i="1"/>
  <c r="A25" i="1"/>
  <c r="A85" i="1"/>
  <c r="A157" i="1"/>
  <c r="A193" i="1"/>
  <c r="A73" i="1"/>
  <c r="B193" i="1"/>
  <c r="J2690" i="7"/>
  <c r="J2837" i="7"/>
  <c r="I2657" i="7"/>
  <c r="O190" i="14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Q51" i="9" s="1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F133" i="12" s="1"/>
  <c r="K134" i="11" s="1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D26" i="12" s="1"/>
  <c r="E27" i="11" s="1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2" s="1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Q64" i="9" s="1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N144" i="9" s="1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D125" i="12" s="1"/>
  <c r="E126" i="11" s="1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G119" i="12" s="1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G135" i="14" s="1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F77" i="12" s="1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D98" i="12" s="1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N19" i="9" s="1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Q128" i="9" s="1"/>
  <c r="B135" i="9"/>
  <c r="D135" i="9"/>
  <c r="L135" i="9"/>
  <c r="K135" i="9"/>
  <c r="E135" i="9"/>
  <c r="C146" i="9"/>
  <c r="E146" i="9"/>
  <c r="L146" i="9"/>
  <c r="K146" i="9"/>
  <c r="Q146" i="9" s="1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E92" i="11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N32" i="9" s="1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2" s="1"/>
  <c r="F39" i="10"/>
  <c r="AI39" i="10"/>
  <c r="Q39" i="10"/>
  <c r="AL39" i="10"/>
  <c r="P39" i="10"/>
  <c r="O40" i="11"/>
  <c r="R39" i="10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F67" i="12" s="1"/>
  <c r="K68" i="11" s="1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F179" i="12" s="1"/>
  <c r="K180" i="11" s="1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E63" i="12" s="1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D188" i="12" s="1"/>
  <c r="E189" i="11" s="1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I139" i="10"/>
  <c r="AI139" i="10"/>
  <c r="T139" i="10"/>
  <c r="D139" i="10"/>
  <c r="Z139" i="10"/>
  <c r="J139" i="10"/>
  <c r="Y139" i="10"/>
  <c r="F139" i="12" s="1"/>
  <c r="G139" i="10"/>
  <c r="X139" i="10"/>
  <c r="E139" i="10"/>
  <c r="AJ139" i="10"/>
  <c r="O139" i="10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D64" i="14" s="1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O56" i="10"/>
  <c r="AE56" i="10"/>
  <c r="Y60" i="10"/>
  <c r="E60" i="12" s="1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E140" i="12" s="1"/>
  <c r="H141" i="11" s="1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F31" i="12" s="1"/>
  <c r="AI45" i="10"/>
  <c r="Y45" i="10"/>
  <c r="E45" i="12" s="1"/>
  <c r="H46" i="11" s="1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L51" i="9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E69" i="12" s="1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Q141" i="9" s="1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F12" i="12" s="1"/>
  <c r="K13" i="11" s="1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E110" i="12" s="1"/>
  <c r="H111" i="11" s="1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N123" i="9" s="1"/>
  <c r="D126" i="9"/>
  <c r="N126" i="9" s="1"/>
  <c r="E141" i="9"/>
  <c r="D171" i="9"/>
  <c r="N171" i="9" s="1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F88" i="12" s="1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D129" i="10"/>
  <c r="AC129" i="10"/>
  <c r="L129" i="10"/>
  <c r="AK129" i="10"/>
  <c r="U129" i="10"/>
  <c r="E129" i="10"/>
  <c r="C130" i="11"/>
  <c r="D130" i="11" s="1"/>
  <c r="X129" i="10"/>
  <c r="G129" i="10"/>
  <c r="W129" i="10"/>
  <c r="F129" i="10"/>
  <c r="Y129" i="10"/>
  <c r="D129" i="12" s="1"/>
  <c r="E130" i="11" s="1"/>
  <c r="AL137" i="10"/>
  <c r="Z137" i="10"/>
  <c r="G137" i="10"/>
  <c r="AG137" i="10"/>
  <c r="P137" i="10"/>
  <c r="AJ137" i="10"/>
  <c r="Q137" i="10"/>
  <c r="AD137" i="10"/>
  <c r="F137" i="10"/>
  <c r="AC137" i="10"/>
  <c r="E137" i="10"/>
  <c r="W137" i="10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N159" i="9" s="1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E53" i="1" s="1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F103" i="12" s="1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G187" i="12" s="1"/>
  <c r="T187" i="5" s="1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C29" i="10"/>
  <c r="R29" i="10"/>
  <c r="Q29" i="5" s="1"/>
  <c r="BB29" i="5" s="1"/>
  <c r="AL29" i="10"/>
  <c r="Q72" i="10"/>
  <c r="N72" i="10"/>
  <c r="AG72" i="10"/>
  <c r="X84" i="10"/>
  <c r="D84" i="10"/>
  <c r="S84" i="10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W153" i="10"/>
  <c r="C153" i="10"/>
  <c r="V153" i="10"/>
  <c r="Z174" i="10"/>
  <c r="L174" i="10"/>
  <c r="AE174" i="10"/>
  <c r="O174" i="10"/>
  <c r="R174" i="10"/>
  <c r="AH174" i="10"/>
  <c r="F176" i="10"/>
  <c r="Y177" i="10"/>
  <c r="E177" i="12" s="1"/>
  <c r="H178" i="11" s="1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E55" i="14" s="1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8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BB100" i="5"/>
  <c r="N60" i="6"/>
  <c r="N66" i="6"/>
  <c r="N132" i="6"/>
  <c r="N13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89" i="6"/>
  <c r="N185" i="6"/>
  <c r="N141" i="6"/>
  <c r="N137" i="6"/>
  <c r="N93" i="6"/>
  <c r="N89" i="6"/>
  <c r="N45" i="6"/>
  <c r="N41" i="6"/>
  <c r="N190" i="6"/>
  <c r="N187" i="6"/>
  <c r="N142" i="6"/>
  <c r="N139" i="6"/>
  <c r="N94" i="6"/>
  <c r="N91" i="6"/>
  <c r="N46" i="6"/>
  <c r="N43" i="6"/>
  <c r="N194" i="6"/>
  <c r="N191" i="6"/>
  <c r="N146" i="6"/>
  <c r="N143" i="6"/>
  <c r="N98" i="6"/>
  <c r="N95" i="6"/>
  <c r="N50" i="6"/>
  <c r="N47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B20" i="13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D13" i="12" s="1"/>
  <c r="E14" i="11" s="1"/>
  <c r="I13" i="10"/>
  <c r="AL13" i="10"/>
  <c r="L13" i="10"/>
  <c r="AK13" i="10"/>
  <c r="J13" i="10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K136" i="11" s="1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B126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D87" i="11" s="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E112" i="12" s="1"/>
  <c r="H113" i="11" s="1"/>
  <c r="J113" i="11" s="1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F29" i="12"/>
  <c r="D46" i="10"/>
  <c r="N86" i="10"/>
  <c r="Y95" i="14"/>
  <c r="X95" i="14"/>
  <c r="F96" i="11"/>
  <c r="I96" i="11"/>
  <c r="C96" i="11"/>
  <c r="D96" i="11" s="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D100" i="12"/>
  <c r="E101" i="11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N114" i="9"/>
  <c r="K142" i="9"/>
  <c r="E142" i="9"/>
  <c r="C142" i="9"/>
  <c r="D142" i="9"/>
  <c r="K144" i="9"/>
  <c r="Q144" i="9" s="1"/>
  <c r="E144" i="9"/>
  <c r="F144" i="9"/>
  <c r="C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G77" i="12"/>
  <c r="D77" i="12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E137" i="9"/>
  <c r="C137" i="9"/>
  <c r="K149" i="9"/>
  <c r="Q149" i="9" s="1"/>
  <c r="L149" i="9"/>
  <c r="E149" i="9"/>
  <c r="C149" i="9"/>
  <c r="K161" i="9"/>
  <c r="L161" i="9"/>
  <c r="E161" i="9"/>
  <c r="C161" i="9"/>
  <c r="K173" i="9"/>
  <c r="Q173" i="9" s="1"/>
  <c r="L173" i="9"/>
  <c r="N173" i="9" s="1"/>
  <c r="E173" i="9"/>
  <c r="C173" i="9"/>
  <c r="K185" i="9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G57" i="12"/>
  <c r="F57" i="12"/>
  <c r="D57" i="12"/>
  <c r="X58" i="14"/>
  <c r="Y58" i="14"/>
  <c r="L59" i="11"/>
  <c r="I59" i="11"/>
  <c r="F59" i="11"/>
  <c r="O59" i="11"/>
  <c r="C59" i="1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AH67" i="10"/>
  <c r="Q67" i="10"/>
  <c r="AG67" i="10"/>
  <c r="O67" i="10"/>
  <c r="AE67" i="10"/>
  <c r="I67" i="10"/>
  <c r="AD67" i="10"/>
  <c r="F79" i="12"/>
  <c r="K80" i="11" s="1"/>
  <c r="X135" i="14"/>
  <c r="Y135" i="14"/>
  <c r="C136" i="1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F11" i="11"/>
  <c r="Y10" i="14"/>
  <c r="X10" i="14"/>
  <c r="C11" i="1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F34" i="9"/>
  <c r="L35" i="9"/>
  <c r="D35" i="9"/>
  <c r="F36" i="9"/>
  <c r="B36" i="9"/>
  <c r="L45" i="9"/>
  <c r="F45" i="9"/>
  <c r="N53" i="9"/>
  <c r="N62" i="9"/>
  <c r="C74" i="9"/>
  <c r="E74" i="9"/>
  <c r="B74" i="9"/>
  <c r="C98" i="9"/>
  <c r="E98" i="9"/>
  <c r="B98" i="9"/>
  <c r="K107" i="9"/>
  <c r="L107" i="9"/>
  <c r="E107" i="9"/>
  <c r="C107" i="9"/>
  <c r="K119" i="9"/>
  <c r="Q119" i="9" s="1"/>
  <c r="L119" i="9"/>
  <c r="E119" i="9"/>
  <c r="C119" i="9"/>
  <c r="K131" i="9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L167" i="9"/>
  <c r="E167" i="9"/>
  <c r="C167" i="9"/>
  <c r="K179" i="9"/>
  <c r="Q179" i="9" s="1"/>
  <c r="L179" i="9"/>
  <c r="E179" i="9"/>
  <c r="C179" i="9"/>
  <c r="G12" i="12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Z16" i="10"/>
  <c r="F16" i="10"/>
  <c r="U16" i="10"/>
  <c r="D16" i="10"/>
  <c r="AL16" i="10"/>
  <c r="R16" i="10"/>
  <c r="B16" i="10"/>
  <c r="AF16" i="10"/>
  <c r="P16" i="10"/>
  <c r="AB16" i="10"/>
  <c r="G31" i="12"/>
  <c r="D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B33" i="9"/>
  <c r="B34" i="9"/>
  <c r="B35" i="9"/>
  <c r="C36" i="9"/>
  <c r="E39" i="9"/>
  <c r="B45" i="9"/>
  <c r="K55" i="9"/>
  <c r="B64" i="9"/>
  <c r="L64" i="9"/>
  <c r="D74" i="9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AI7" i="10"/>
  <c r="V7" i="10"/>
  <c r="Q7" i="5" s="1"/>
  <c r="I7" i="10"/>
  <c r="AF7" i="10"/>
  <c r="O7" i="10"/>
  <c r="E9" i="1" s="1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C34" i="1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X70" i="14"/>
  <c r="Y70" i="14"/>
  <c r="L71" i="11"/>
  <c r="O71" i="11"/>
  <c r="F71" i="11"/>
  <c r="AH70" i="10"/>
  <c r="V70" i="10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AK102" i="10"/>
  <c r="W102" i="10"/>
  <c r="G104" i="1" s="1"/>
  <c r="I102" i="10"/>
  <c r="F103" i="11"/>
  <c r="Z102" i="10"/>
  <c r="G102" i="10"/>
  <c r="C104" i="1" s="1"/>
  <c r="X102" i="10"/>
  <c r="E102" i="10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P132" i="10"/>
  <c r="AI132" i="10"/>
  <c r="N132" i="10"/>
  <c r="AB132" i="10"/>
  <c r="I132" i="10"/>
  <c r="AG132" i="10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L46" i="11"/>
  <c r="F46" i="11"/>
  <c r="Q45" i="10"/>
  <c r="AK45" i="10"/>
  <c r="Y69" i="14"/>
  <c r="C70" i="1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T69" i="10"/>
  <c r="Y71" i="14"/>
  <c r="X71" i="14"/>
  <c r="F72" i="11"/>
  <c r="AH71" i="10"/>
  <c r="I72" i="11"/>
  <c r="C72" i="1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D133" i="12"/>
  <c r="G133" i="12"/>
  <c r="X143" i="14"/>
  <c r="O144" i="11"/>
  <c r="Y143" i="14"/>
  <c r="I144" i="11"/>
  <c r="AL143" i="10"/>
  <c r="Z143" i="10"/>
  <c r="N143" i="10"/>
  <c r="B143" i="10"/>
  <c r="AK143" i="10"/>
  <c r="X143" i="10"/>
  <c r="K143" i="10"/>
  <c r="F144" i="11"/>
  <c r="C144" i="1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E83" i="9"/>
  <c r="C85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I5" i="10"/>
  <c r="AG5" i="10"/>
  <c r="S5" i="10"/>
  <c r="F5" i="10"/>
  <c r="Q5" i="10"/>
  <c r="AK5" i="10"/>
  <c r="O6" i="10"/>
  <c r="P12" i="10"/>
  <c r="E27" i="10"/>
  <c r="V27" i="10"/>
  <c r="C28" i="10"/>
  <c r="S28" i="10"/>
  <c r="AK28" i="10"/>
  <c r="E31" i="10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AI35" i="10"/>
  <c r="V35" i="10"/>
  <c r="I35" i="10"/>
  <c r="AH35" i="10"/>
  <c r="U35" i="10"/>
  <c r="G35" i="10"/>
  <c r="C37" i="1" s="1"/>
  <c r="AE35" i="10"/>
  <c r="R35" i="10"/>
  <c r="E35" i="10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AH113" i="10"/>
  <c r="V113" i="10"/>
  <c r="Q113" i="5" s="1"/>
  <c r="J113" i="10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G161" i="12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34" i="9"/>
  <c r="AL9" i="10"/>
  <c r="Y11" i="14"/>
  <c r="X11" i="14"/>
  <c r="I12" i="11"/>
  <c r="C12" i="1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G156" i="10"/>
  <c r="AK156" i="10"/>
  <c r="I161" i="10"/>
  <c r="N165" i="10"/>
  <c r="Y170" i="10"/>
  <c r="G170" i="12" s="1"/>
  <c r="T177" i="10"/>
  <c r="F182" i="10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E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Y99" i="14"/>
  <c r="X99" i="14"/>
  <c r="I100" i="11"/>
  <c r="AL99" i="10"/>
  <c r="Z99" i="10"/>
  <c r="N99" i="10"/>
  <c r="O99" i="5" s="1"/>
  <c r="B99" i="10"/>
  <c r="O100" i="11"/>
  <c r="C100" i="1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D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O161" i="10"/>
  <c r="R165" i="10"/>
  <c r="O182" i="10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AL195" i="10"/>
  <c r="P195" i="10"/>
  <c r="AF195" i="10"/>
  <c r="M195" i="10"/>
  <c r="AD195" i="10"/>
  <c r="V9" i="11"/>
  <c r="T39" i="11"/>
  <c r="O41" i="11"/>
  <c r="F54" i="11"/>
  <c r="I76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AJ126" i="10"/>
  <c r="W126" i="10"/>
  <c r="G128" i="1" s="1"/>
  <c r="J126" i="10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X150" i="14"/>
  <c r="Y150" i="14"/>
  <c r="C151" i="11"/>
  <c r="L151" i="11"/>
  <c r="I151" i="11"/>
  <c r="AJ150" i="10"/>
  <c r="X150" i="10"/>
  <c r="L150" i="10"/>
  <c r="AG150" i="10"/>
  <c r="T150" i="10"/>
  <c r="G150" i="10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U25" i="12"/>
  <c r="A77" i="14"/>
  <c r="R25" i="12"/>
  <c r="Q25" i="12"/>
  <c r="P25" i="12"/>
  <c r="O25" i="12"/>
  <c r="W25" i="12"/>
  <c r="T25" i="12"/>
  <c r="S25" i="12"/>
  <c r="N25" i="12"/>
  <c r="B25" i="12"/>
  <c r="X82" i="14"/>
  <c r="L83" i="11"/>
  <c r="C83" i="1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AD91" i="10"/>
  <c r="R91" i="10"/>
  <c r="F91" i="10"/>
  <c r="F92" i="11"/>
  <c r="AF91" i="10"/>
  <c r="S91" i="10"/>
  <c r="E91" i="10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D182" i="1" s="1"/>
  <c r="W180" i="10"/>
  <c r="G180" i="10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B120" i="11"/>
  <c r="A65" i="14"/>
  <c r="O13" i="12"/>
  <c r="S13" i="12"/>
  <c r="R13" i="12"/>
  <c r="Q13" i="12"/>
  <c r="P13" i="12"/>
  <c r="N13" i="12"/>
  <c r="F13" i="12"/>
  <c r="K14" i="11" s="1"/>
  <c r="B13" i="12"/>
  <c r="W13" i="12"/>
  <c r="V13" i="12"/>
  <c r="U13" i="12"/>
  <c r="T13" i="12"/>
  <c r="A229" i="14"/>
  <c r="V177" i="12"/>
  <c r="W177" i="12"/>
  <c r="U177" i="12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143" i="14"/>
  <c r="G143" i="14"/>
  <c r="D143" i="14"/>
  <c r="Y145" i="14"/>
  <c r="X145" i="14"/>
  <c r="I146" i="11"/>
  <c r="C146" i="11"/>
  <c r="AH145" i="10"/>
  <c r="V145" i="10"/>
  <c r="Q145" i="5" s="1"/>
  <c r="J145" i="10"/>
  <c r="N145" i="10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F59" i="12"/>
  <c r="O59" i="12"/>
  <c r="N59" i="12"/>
  <c r="D59" i="12"/>
  <c r="A181" i="14"/>
  <c r="V129" i="12"/>
  <c r="E129" i="12"/>
  <c r="H130" i="11" s="1"/>
  <c r="W129" i="12"/>
  <c r="U129" i="12"/>
  <c r="Q129" i="12"/>
  <c r="P129" i="12"/>
  <c r="O129" i="12"/>
  <c r="R129" i="12"/>
  <c r="F129" i="12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F110" i="14"/>
  <c r="W184" i="11"/>
  <c r="Z184" i="11"/>
  <c r="S184" i="11"/>
  <c r="Q184" i="11"/>
  <c r="X184" i="11"/>
  <c r="V184" i="11"/>
  <c r="U184" i="11"/>
  <c r="T184" i="11"/>
  <c r="R184" i="11"/>
  <c r="A85" i="14"/>
  <c r="V33" i="12"/>
  <c r="U33" i="12"/>
  <c r="O33" i="12"/>
  <c r="P33" i="12"/>
  <c r="N33" i="12"/>
  <c r="W33" i="12"/>
  <c r="T33" i="12"/>
  <c r="A178" i="14"/>
  <c r="P126" i="12"/>
  <c r="W126" i="12"/>
  <c r="E126" i="12"/>
  <c r="H127" i="11" s="1"/>
  <c r="B126" i="12"/>
  <c r="T126" i="12"/>
  <c r="Q126" i="12"/>
  <c r="O126" i="12"/>
  <c r="N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G35" i="12"/>
  <c r="F35" i="12"/>
  <c r="O35" i="12"/>
  <c r="N35" i="12"/>
  <c r="R35" i="12"/>
  <c r="Q35" i="12"/>
  <c r="T35" i="12"/>
  <c r="S35" i="12"/>
  <c r="P35" i="12"/>
  <c r="A127" i="14"/>
  <c r="V75" i="12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R15" i="12"/>
  <c r="Q15" i="12"/>
  <c r="U15" i="12"/>
  <c r="T15" i="12"/>
  <c r="W15" i="12"/>
  <c r="V15" i="12"/>
  <c r="S15" i="12"/>
  <c r="P15" i="12"/>
  <c r="B15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W6" i="12"/>
  <c r="F6" i="12"/>
  <c r="V6" i="12"/>
  <c r="U6" i="12"/>
  <c r="T6" i="12"/>
  <c r="B6" i="12"/>
  <c r="B7" i="11"/>
  <c r="R6" i="12"/>
  <c r="A63" i="14"/>
  <c r="F11" i="12"/>
  <c r="S11" i="12"/>
  <c r="D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F220" i="14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F34" i="12"/>
  <c r="K35" i="11" s="1"/>
  <c r="E34" i="12"/>
  <c r="P72" i="12"/>
  <c r="N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W98" i="12"/>
  <c r="S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G42" i="12"/>
  <c r="F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O100" i="12"/>
  <c r="W100" i="12"/>
  <c r="V100" i="12"/>
  <c r="S100" i="12"/>
  <c r="A156" i="14"/>
  <c r="P104" i="12"/>
  <c r="N104" i="12"/>
  <c r="W104" i="12"/>
  <c r="V104" i="12"/>
  <c r="B104" i="12"/>
  <c r="R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A222" i="14"/>
  <c r="P170" i="12"/>
  <c r="R170" i="12"/>
  <c r="Q170" i="12"/>
  <c r="N170" i="12"/>
  <c r="W170" i="12"/>
  <c r="T170" i="12"/>
  <c r="O170" i="12"/>
  <c r="B170" i="12"/>
  <c r="B192" i="11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G181" i="12"/>
  <c r="W181" i="12"/>
  <c r="S181" i="12"/>
  <c r="T181" i="12"/>
  <c r="R181" i="12"/>
  <c r="F181" i="12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B31" i="11"/>
  <c r="B65" i="11"/>
  <c r="AB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B112" i="12"/>
  <c r="A188" i="14"/>
  <c r="P136" i="12"/>
  <c r="N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R2" i="12"/>
  <c r="S22" i="12"/>
  <c r="B22" i="12"/>
  <c r="A74" i="14"/>
  <c r="W22" i="12"/>
  <c r="Q22" i="12"/>
  <c r="V22" i="12"/>
  <c r="A81" i="14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H124" i="12"/>
  <c r="D124" i="12"/>
  <c r="V124" i="12"/>
  <c r="A192" i="14"/>
  <c r="P140" i="12"/>
  <c r="U140" i="12"/>
  <c r="T140" i="12"/>
  <c r="B140" i="12"/>
  <c r="R140" i="12"/>
  <c r="Q140" i="12"/>
  <c r="O140" i="12"/>
  <c r="G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W81" i="12"/>
  <c r="U81" i="12"/>
  <c r="B81" i="12"/>
  <c r="N8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R63" i="12"/>
  <c r="W63" i="12"/>
  <c r="U63" i="12"/>
  <c r="B63" i="12"/>
  <c r="P63" i="12"/>
  <c r="B64" i="12"/>
  <c r="V65" i="12"/>
  <c r="U65" i="12"/>
  <c r="N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A121" i="14"/>
  <c r="V69" i="12"/>
  <c r="O69" i="12"/>
  <c r="W69" i="12"/>
  <c r="A132" i="14"/>
  <c r="P80" i="12"/>
  <c r="N80" i="12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G108" i="12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W145" i="12"/>
  <c r="U145" i="12"/>
  <c r="S145" i="12"/>
  <c r="R145" i="12"/>
  <c r="Q145" i="12"/>
  <c r="N145" i="12"/>
  <c r="A200" i="14"/>
  <c r="P148" i="12"/>
  <c r="U148" i="12"/>
  <c r="T148" i="12"/>
  <c r="B148" i="12"/>
  <c r="G148" i="12"/>
  <c r="F148" i="12"/>
  <c r="E148" i="12"/>
  <c r="H149" i="11" s="1"/>
  <c r="W148" i="12"/>
  <c r="R148" i="12"/>
  <c r="B160" i="12"/>
  <c r="Q166" i="12"/>
  <c r="A226" i="14"/>
  <c r="P174" i="12"/>
  <c r="W174" i="12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P85" i="12"/>
  <c r="O85" i="12"/>
  <c r="G85" i="12"/>
  <c r="A138" i="14"/>
  <c r="P86" i="12"/>
  <c r="W86" i="12"/>
  <c r="A165" i="14"/>
  <c r="V113" i="12"/>
  <c r="W113" i="12"/>
  <c r="D113" i="12"/>
  <c r="E114" i="11" s="1"/>
  <c r="U113" i="12"/>
  <c r="N113" i="12"/>
  <c r="A167" i="14"/>
  <c r="V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D85" i="12"/>
  <c r="A141" i="14"/>
  <c r="V89" i="12"/>
  <c r="E89" i="12"/>
  <c r="H90" i="11" s="1"/>
  <c r="W89" i="12"/>
  <c r="U89" i="12"/>
  <c r="Q89" i="12"/>
  <c r="P89" i="12"/>
  <c r="V91" i="12"/>
  <c r="N91" i="12"/>
  <c r="F91" i="12"/>
  <c r="K92" i="11" s="1"/>
  <c r="M92" i="11" s="1"/>
  <c r="A144" i="14"/>
  <c r="P92" i="12"/>
  <c r="U92" i="12"/>
  <c r="T92" i="12"/>
  <c r="B92" i="12"/>
  <c r="B93" i="11"/>
  <c r="D118" i="12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S39" i="12"/>
  <c r="A99" i="14"/>
  <c r="S47" i="12"/>
  <c r="A119" i="14"/>
  <c r="V67" i="12"/>
  <c r="E67" i="12"/>
  <c r="H68" i="11" s="1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G179" i="12"/>
  <c r="U179" i="12"/>
  <c r="A248" i="14"/>
  <c r="P196" i="12"/>
  <c r="U196" i="12"/>
  <c r="T196" i="12"/>
  <c r="B196" i="12"/>
  <c r="V196" i="12"/>
  <c r="E96" i="14"/>
  <c r="G96" i="14"/>
  <c r="C96" i="14"/>
  <c r="O121" i="14"/>
  <c r="N121" i="14"/>
  <c r="M121" i="14"/>
  <c r="L121" i="14"/>
  <c r="K121" i="14"/>
  <c r="Q121" i="14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Q153" i="9" l="1"/>
  <c r="Q75" i="9"/>
  <c r="Q87" i="9"/>
  <c r="D79" i="12"/>
  <c r="E80" i="11" s="1"/>
  <c r="G67" i="12"/>
  <c r="E220" i="14"/>
  <c r="E11" i="12"/>
  <c r="D6" i="12"/>
  <c r="E7" i="11" s="1"/>
  <c r="E75" i="12"/>
  <c r="H76" i="11" s="1"/>
  <c r="F143" i="14"/>
  <c r="Q109" i="5"/>
  <c r="M191" i="5"/>
  <c r="D12" i="11"/>
  <c r="O110" i="5"/>
  <c r="Q70" i="5"/>
  <c r="BB70" i="5" s="1"/>
  <c r="BD70" i="5" s="1"/>
  <c r="Q83" i="5"/>
  <c r="Q167" i="9"/>
  <c r="G63" i="12"/>
  <c r="D27" i="11"/>
  <c r="D11" i="11"/>
  <c r="G79" i="12"/>
  <c r="N35" i="6"/>
  <c r="N83" i="6"/>
  <c r="N131" i="6"/>
  <c r="N179" i="6"/>
  <c r="N31" i="6"/>
  <c r="N79" i="6"/>
  <c r="N127" i="6"/>
  <c r="N175" i="6"/>
  <c r="N29" i="6"/>
  <c r="N77" i="6"/>
  <c r="N125" i="6"/>
  <c r="N173" i="6"/>
  <c r="N156" i="6"/>
  <c r="N84" i="6"/>
  <c r="N12" i="6"/>
  <c r="AB65" i="5"/>
  <c r="AC65" i="5" s="1"/>
  <c r="N38" i="6"/>
  <c r="N86" i="6"/>
  <c r="N134" i="6"/>
  <c r="N182" i="6"/>
  <c r="N34" i="6"/>
  <c r="N82" i="6"/>
  <c r="N130" i="6"/>
  <c r="N178" i="6"/>
  <c r="N33" i="6"/>
  <c r="N81" i="6"/>
  <c r="N129" i="6"/>
  <c r="N177" i="6"/>
  <c r="N150" i="6"/>
  <c r="N78" i="6"/>
  <c r="G184" i="12"/>
  <c r="N44" i="6"/>
  <c r="N92" i="6"/>
  <c r="N140" i="6"/>
  <c r="N188" i="6"/>
  <c r="N40" i="6"/>
  <c r="N88" i="6"/>
  <c r="N136" i="6"/>
  <c r="N184" i="6"/>
  <c r="N37" i="6"/>
  <c r="N85" i="6"/>
  <c r="N133" i="6"/>
  <c r="N181" i="6"/>
  <c r="N144" i="6"/>
  <c r="N72" i="6"/>
  <c r="C55" i="14"/>
  <c r="D55" i="14"/>
  <c r="E85" i="12"/>
  <c r="H86" i="11" s="1"/>
  <c r="B110" i="14"/>
  <c r="H164" i="12"/>
  <c r="D154" i="11"/>
  <c r="D104" i="11"/>
  <c r="F30" i="1"/>
  <c r="N8" i="6"/>
  <c r="N56" i="6"/>
  <c r="N104" i="6"/>
  <c r="N152" i="6"/>
  <c r="N2" i="6"/>
  <c r="N52" i="6"/>
  <c r="N100" i="6"/>
  <c r="N148" i="6"/>
  <c r="N196" i="6"/>
  <c r="N49" i="6"/>
  <c r="N97" i="6"/>
  <c r="N145" i="6"/>
  <c r="N193" i="6"/>
  <c r="N198" i="6"/>
  <c r="N126" i="6"/>
  <c r="N54" i="6"/>
  <c r="Q69" i="9"/>
  <c r="AB190" i="5"/>
  <c r="N11" i="6"/>
  <c r="N59" i="6"/>
  <c r="N107" i="6"/>
  <c r="N155" i="6"/>
  <c r="N7" i="6"/>
  <c r="N55" i="6"/>
  <c r="N103" i="6"/>
  <c r="N151" i="6"/>
  <c r="N6" i="6"/>
  <c r="N53" i="6"/>
  <c r="N101" i="6"/>
  <c r="N149" i="6"/>
  <c r="N197" i="6"/>
  <c r="N192" i="6"/>
  <c r="N120" i="6"/>
  <c r="N48" i="6"/>
  <c r="Q174" i="5"/>
  <c r="BB174" i="5" s="1"/>
  <c r="F31" i="1"/>
  <c r="AB194" i="5"/>
  <c r="AC194" i="5" s="1"/>
  <c r="E141" i="1"/>
  <c r="G141" i="1"/>
  <c r="D49" i="11"/>
  <c r="N14" i="6"/>
  <c r="N62" i="6"/>
  <c r="N110" i="6"/>
  <c r="N158" i="6"/>
  <c r="N10" i="6"/>
  <c r="N58" i="6"/>
  <c r="N106" i="6"/>
  <c r="N154" i="6"/>
  <c r="N9" i="6"/>
  <c r="N57" i="6"/>
  <c r="N105" i="6"/>
  <c r="N153" i="6"/>
  <c r="N199" i="6"/>
  <c r="N186" i="6"/>
  <c r="N114" i="6"/>
  <c r="N42" i="6"/>
  <c r="C30" i="1"/>
  <c r="C64" i="14"/>
  <c r="F55" i="14"/>
  <c r="Q137" i="5"/>
  <c r="Q30" i="5"/>
  <c r="D189" i="11"/>
  <c r="AB43" i="5"/>
  <c r="H55" i="14"/>
  <c r="B135" i="14"/>
  <c r="E174" i="12"/>
  <c r="J69" i="11"/>
  <c r="D104" i="12"/>
  <c r="E105" i="11" s="1"/>
  <c r="G105" i="11" s="1"/>
  <c r="F59" i="5"/>
  <c r="AB173" i="5"/>
  <c r="AB35" i="5"/>
  <c r="D60" i="12"/>
  <c r="D90" i="11"/>
  <c r="F53" i="12"/>
  <c r="G55" i="14"/>
  <c r="E113" i="12"/>
  <c r="H114" i="11" s="1"/>
  <c r="D135" i="14"/>
  <c r="E104" i="12"/>
  <c r="H105" i="11" s="1"/>
  <c r="H26" i="12"/>
  <c r="B143" i="14"/>
  <c r="D92" i="11"/>
  <c r="D196" i="11"/>
  <c r="AB170" i="5"/>
  <c r="AB69" i="5"/>
  <c r="G60" i="12"/>
  <c r="T60" i="5" s="1"/>
  <c r="D39" i="11"/>
  <c r="D64" i="11"/>
  <c r="Q107" i="9"/>
  <c r="D136" i="11"/>
  <c r="D67" i="12"/>
  <c r="E68" i="11" s="1"/>
  <c r="N5" i="6"/>
  <c r="N20" i="6"/>
  <c r="N68" i="6"/>
  <c r="N116" i="6"/>
  <c r="N164" i="6"/>
  <c r="N16" i="6"/>
  <c r="N64" i="6"/>
  <c r="N112" i="6"/>
  <c r="N160" i="6"/>
  <c r="N13" i="6"/>
  <c r="N61" i="6"/>
  <c r="N109" i="6"/>
  <c r="N157" i="6"/>
  <c r="N180" i="6"/>
  <c r="N108" i="6"/>
  <c r="N36" i="6"/>
  <c r="F174" i="12"/>
  <c r="F104" i="12"/>
  <c r="C143" i="14"/>
  <c r="D30" i="11"/>
  <c r="G73" i="12"/>
  <c r="F60" i="12"/>
  <c r="Q28" i="5"/>
  <c r="D8" i="11"/>
  <c r="Q67" i="5"/>
  <c r="N23" i="6"/>
  <c r="N71" i="6"/>
  <c r="N119" i="6"/>
  <c r="N167" i="6"/>
  <c r="N19" i="6"/>
  <c r="N67" i="6"/>
  <c r="N115" i="6"/>
  <c r="N163" i="6"/>
  <c r="N17" i="6"/>
  <c r="N65" i="6"/>
  <c r="N113" i="6"/>
  <c r="N161" i="6"/>
  <c r="N174" i="6"/>
  <c r="N102" i="6"/>
  <c r="N30" i="6"/>
  <c r="Q196" i="5"/>
  <c r="BB196" i="5" s="1"/>
  <c r="M13" i="5"/>
  <c r="AY28" i="5"/>
  <c r="N26" i="6"/>
  <c r="N74" i="6"/>
  <c r="N122" i="6"/>
  <c r="N170" i="6"/>
  <c r="N22" i="6"/>
  <c r="N70" i="6"/>
  <c r="N118" i="6"/>
  <c r="N166" i="6"/>
  <c r="N21" i="6"/>
  <c r="N69" i="6"/>
  <c r="N117" i="6"/>
  <c r="N165" i="6"/>
  <c r="N168" i="6"/>
  <c r="N96" i="6"/>
  <c r="N24" i="6"/>
  <c r="N32" i="6"/>
  <c r="N80" i="6"/>
  <c r="N128" i="6"/>
  <c r="N176" i="6"/>
  <c r="N28" i="6"/>
  <c r="N76" i="6"/>
  <c r="N124" i="6"/>
  <c r="N172" i="6"/>
  <c r="N25" i="6"/>
  <c r="N73" i="6"/>
  <c r="N121" i="6"/>
  <c r="N169" i="6"/>
  <c r="N162" i="6"/>
  <c r="N90" i="6"/>
  <c r="N18" i="6"/>
  <c r="Q19" i="9"/>
  <c r="H171" i="12"/>
  <c r="H69" i="12"/>
  <c r="H33" i="12"/>
  <c r="D105" i="11"/>
  <c r="Q185" i="9"/>
  <c r="N51" i="9"/>
  <c r="F86" i="1"/>
  <c r="F152" i="1"/>
  <c r="D11" i="1"/>
  <c r="H174" i="5"/>
  <c r="H4" i="12"/>
  <c r="H138" i="12"/>
  <c r="H72" i="12"/>
  <c r="D86" i="11"/>
  <c r="D128" i="1"/>
  <c r="H9" i="12"/>
  <c r="D57" i="11"/>
  <c r="Q111" i="5"/>
  <c r="F68" i="1"/>
  <c r="D144" i="11"/>
  <c r="AB45" i="5"/>
  <c r="E31" i="12"/>
  <c r="H32" i="11" s="1"/>
  <c r="D17" i="11"/>
  <c r="N137" i="9"/>
  <c r="BG174" i="5"/>
  <c r="F84" i="1"/>
  <c r="BG173" i="5"/>
  <c r="O72" i="5"/>
  <c r="AX72" i="5" s="1"/>
  <c r="AZ72" i="5" s="1"/>
  <c r="D41" i="11"/>
  <c r="C139" i="1"/>
  <c r="AB87" i="5"/>
  <c r="G43" i="11"/>
  <c r="G91" i="12"/>
  <c r="H136" i="12"/>
  <c r="H169" i="12"/>
  <c r="H59" i="12"/>
  <c r="E25" i="12"/>
  <c r="H26" i="11" s="1"/>
  <c r="J26" i="11" s="1"/>
  <c r="D72" i="11"/>
  <c r="Q32" i="9"/>
  <c r="G139" i="12"/>
  <c r="F115" i="12"/>
  <c r="K116" i="11" s="1"/>
  <c r="G115" i="12"/>
  <c r="E65" i="12"/>
  <c r="D161" i="11"/>
  <c r="C182" i="1"/>
  <c r="D58" i="11"/>
  <c r="D139" i="12"/>
  <c r="Q193" i="5"/>
  <c r="BC193" i="5" s="1"/>
  <c r="Q93" i="5"/>
  <c r="D114" i="11"/>
  <c r="AB33" i="5"/>
  <c r="D65" i="12"/>
  <c r="Q171" i="9"/>
  <c r="H39" i="12"/>
  <c r="E91" i="12"/>
  <c r="H92" i="11" s="1"/>
  <c r="J92" i="11" s="1"/>
  <c r="H114" i="12"/>
  <c r="E184" i="1"/>
  <c r="D36" i="11"/>
  <c r="AB31" i="5"/>
  <c r="E20" i="12"/>
  <c r="H21" i="11" s="1"/>
  <c r="J21" i="11" s="1"/>
  <c r="E116" i="1"/>
  <c r="E139" i="12"/>
  <c r="E115" i="12"/>
  <c r="H116" i="11" s="1"/>
  <c r="H183" i="14"/>
  <c r="AB148" i="5"/>
  <c r="G182" i="1"/>
  <c r="AB91" i="5"/>
  <c r="C152" i="1"/>
  <c r="D134" i="11"/>
  <c r="O123" i="5"/>
  <c r="Q5" i="5"/>
  <c r="O143" i="5"/>
  <c r="P143" i="5" s="1"/>
  <c r="D32" i="11"/>
  <c r="N48" i="9"/>
  <c r="G139" i="1"/>
  <c r="D62" i="1"/>
  <c r="Q101" i="9"/>
  <c r="Q172" i="5"/>
  <c r="BB172" i="5" s="1"/>
  <c r="O84" i="5"/>
  <c r="M133" i="5"/>
  <c r="AT133" i="5" s="1"/>
  <c r="E100" i="12"/>
  <c r="G6" i="12"/>
  <c r="T6" i="5" s="1"/>
  <c r="F126" i="12"/>
  <c r="K127" i="11" s="1"/>
  <c r="F177" i="12"/>
  <c r="K178" i="11" s="1"/>
  <c r="M178" i="11" s="1"/>
  <c r="D158" i="11"/>
  <c r="G177" i="12"/>
  <c r="T177" i="5" s="1"/>
  <c r="F119" i="12"/>
  <c r="G169" i="11"/>
  <c r="D56" i="11"/>
  <c r="N161" i="9"/>
  <c r="F124" i="12"/>
  <c r="E124" i="12"/>
  <c r="Q110" i="9"/>
  <c r="E119" i="12"/>
  <c r="H120" i="11" s="1"/>
  <c r="J120" i="11" s="1"/>
  <c r="F113" i="12"/>
  <c r="K114" i="11" s="1"/>
  <c r="D177" i="12"/>
  <c r="E178" i="11" s="1"/>
  <c r="G178" i="11" s="1"/>
  <c r="Q131" i="9"/>
  <c r="D132" i="11"/>
  <c r="G126" i="12"/>
  <c r="D81" i="11"/>
  <c r="Q110" i="5"/>
  <c r="BB110" i="5" s="1"/>
  <c r="BD110" i="5" s="1"/>
  <c r="AB102" i="5"/>
  <c r="Q56" i="5"/>
  <c r="BB56" i="5" s="1"/>
  <c r="D195" i="11"/>
  <c r="G69" i="12"/>
  <c r="G129" i="12"/>
  <c r="AB159" i="5"/>
  <c r="D140" i="12"/>
  <c r="F140" i="5" s="1"/>
  <c r="R181" i="5"/>
  <c r="Q106" i="5"/>
  <c r="E88" i="12"/>
  <c r="D59" i="11"/>
  <c r="E42" i="12"/>
  <c r="O145" i="5"/>
  <c r="D167" i="11"/>
  <c r="E86" i="12"/>
  <c r="H87" i="11" s="1"/>
  <c r="J87" i="11" s="1"/>
  <c r="H186" i="12"/>
  <c r="H115" i="12"/>
  <c r="P63" i="5"/>
  <c r="H111" i="12"/>
  <c r="H14" i="12"/>
  <c r="N192" i="9"/>
  <c r="Q37" i="9"/>
  <c r="Q97" i="5"/>
  <c r="AY63" i="5"/>
  <c r="G25" i="12"/>
  <c r="T25" i="5" s="1"/>
  <c r="F118" i="5"/>
  <c r="H148" i="12"/>
  <c r="B183" i="14"/>
  <c r="H191" i="12"/>
  <c r="H8" i="12"/>
  <c r="H98" i="12"/>
  <c r="G220" i="14"/>
  <c r="G110" i="14"/>
  <c r="H79" i="12"/>
  <c r="E13" i="12"/>
  <c r="H14" i="11" s="1"/>
  <c r="J14" i="11" s="1"/>
  <c r="Q151" i="5"/>
  <c r="Q149" i="5"/>
  <c r="D187" i="12"/>
  <c r="E188" i="11" s="1"/>
  <c r="D70" i="11"/>
  <c r="N141" i="9"/>
  <c r="N73" i="9"/>
  <c r="Q111" i="9"/>
  <c r="G155" i="1"/>
  <c r="Q19" i="5"/>
  <c r="BB19" i="5" s="1"/>
  <c r="D9" i="11"/>
  <c r="E155" i="1"/>
  <c r="H54" i="12"/>
  <c r="H2" i="12"/>
  <c r="G183" i="14"/>
  <c r="H15" i="12"/>
  <c r="E196" i="12"/>
  <c r="N14" i="9"/>
  <c r="H144" i="12"/>
  <c r="H56" i="12"/>
  <c r="H35" i="12"/>
  <c r="G14" i="11"/>
  <c r="Q192" i="9"/>
  <c r="N183" i="9"/>
  <c r="F45" i="12"/>
  <c r="K46" i="11" s="1"/>
  <c r="M46" i="11" s="1"/>
  <c r="M113" i="5"/>
  <c r="N113" i="5" s="1"/>
  <c r="D196" i="12"/>
  <c r="G65" i="12"/>
  <c r="G39" i="12"/>
  <c r="D39" i="12"/>
  <c r="F81" i="12"/>
  <c r="K82" i="11" s="1"/>
  <c r="M82" i="11" s="1"/>
  <c r="F140" i="12"/>
  <c r="G98" i="12"/>
  <c r="N99" i="11" s="1"/>
  <c r="P99" i="11" s="1"/>
  <c r="G196" i="12"/>
  <c r="E39" i="12"/>
  <c r="N34" i="9"/>
  <c r="Q122" i="9"/>
  <c r="D145" i="12"/>
  <c r="E146" i="11" s="1"/>
  <c r="G146" i="11" s="1"/>
  <c r="D81" i="12"/>
  <c r="E82" i="11" s="1"/>
  <c r="G82" i="11" s="1"/>
  <c r="C183" i="14"/>
  <c r="G13" i="12"/>
  <c r="T13" i="5" s="1"/>
  <c r="F98" i="12"/>
  <c r="K99" i="11" s="1"/>
  <c r="M99" i="11" s="1"/>
  <c r="Q83" i="9"/>
  <c r="N74" i="9"/>
  <c r="Q190" i="9"/>
  <c r="D45" i="12"/>
  <c r="E46" i="11" s="1"/>
  <c r="G46" i="11" s="1"/>
  <c r="G45" i="12"/>
  <c r="E179" i="12"/>
  <c r="E145" i="12"/>
  <c r="E81" i="12"/>
  <c r="H82" i="11" s="1"/>
  <c r="J82" i="11" s="1"/>
  <c r="D115" i="11"/>
  <c r="D100" i="11"/>
  <c r="D179" i="12"/>
  <c r="D25" i="12"/>
  <c r="E26" i="11" s="1"/>
  <c r="G26" i="11" s="1"/>
  <c r="M126" i="5"/>
  <c r="B224" i="14"/>
  <c r="C224" i="14"/>
  <c r="D109" i="11"/>
  <c r="F224" i="14"/>
  <c r="D224" i="14"/>
  <c r="E130" i="12"/>
  <c r="H131" i="11" s="1"/>
  <c r="D146" i="11"/>
  <c r="E224" i="14"/>
  <c r="F130" i="12"/>
  <c r="K131" i="11" s="1"/>
  <c r="M131" i="11" s="1"/>
  <c r="F89" i="12"/>
  <c r="AB51" i="5"/>
  <c r="Q129" i="5"/>
  <c r="BB129" i="5" s="1"/>
  <c r="Q140" i="9"/>
  <c r="Q158" i="9"/>
  <c r="Q169" i="5"/>
  <c r="BB169" i="5" s="1"/>
  <c r="Q39" i="5"/>
  <c r="BB39" i="5" s="1"/>
  <c r="BD39" i="5" s="1"/>
  <c r="Q170" i="9"/>
  <c r="F97" i="12"/>
  <c r="K98" i="11" s="1"/>
  <c r="M98" i="11" s="1"/>
  <c r="N195" i="6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V80" i="5" s="1"/>
  <c r="AB7" i="5"/>
  <c r="AQ7" i="5" s="1"/>
  <c r="O144" i="5"/>
  <c r="AX144" i="5" s="1"/>
  <c r="AZ144" i="5" s="1"/>
  <c r="E123" i="1"/>
  <c r="G99" i="12"/>
  <c r="N100" i="11" s="1"/>
  <c r="P100" i="11" s="1"/>
  <c r="H131" i="12"/>
  <c r="H37" i="12"/>
  <c r="E83" i="14"/>
  <c r="H34" i="12"/>
  <c r="H94" i="12"/>
  <c r="O81" i="5"/>
  <c r="D9" i="1"/>
  <c r="M6" i="11"/>
  <c r="Q50" i="5"/>
  <c r="D163" i="12"/>
  <c r="E164" i="11" s="1"/>
  <c r="G164" i="11" s="1"/>
  <c r="F118" i="1"/>
  <c r="Q135" i="9"/>
  <c r="H195" i="12"/>
  <c r="H31" i="12"/>
  <c r="H23" i="12"/>
  <c r="H102" i="12"/>
  <c r="H110" i="14"/>
  <c r="H10" i="12"/>
  <c r="D116" i="11"/>
  <c r="F41" i="12"/>
  <c r="K42" i="11" s="1"/>
  <c r="M42" i="11" s="1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M10" i="11" s="1"/>
  <c r="O55" i="5"/>
  <c r="N193" i="9"/>
  <c r="H139" i="12"/>
  <c r="H184" i="12"/>
  <c r="H99" i="12"/>
  <c r="H152" i="12"/>
  <c r="D41" i="12"/>
  <c r="H199" i="12"/>
  <c r="F83" i="14"/>
  <c r="H109" i="12"/>
  <c r="H193" i="12"/>
  <c r="H170" i="12"/>
  <c r="C220" i="14"/>
  <c r="H117" i="12"/>
  <c r="H50" i="12"/>
  <c r="D75" i="12"/>
  <c r="E76" i="11" s="1"/>
  <c r="G76" i="11" s="1"/>
  <c r="E35" i="12"/>
  <c r="H36" i="11" s="1"/>
  <c r="J36" i="11" s="1"/>
  <c r="H147" i="12"/>
  <c r="H3" i="12"/>
  <c r="O119" i="5"/>
  <c r="AY119" i="5" s="1"/>
  <c r="Q180" i="5"/>
  <c r="BC180" i="5" s="1"/>
  <c r="G173" i="12"/>
  <c r="O146" i="5"/>
  <c r="G145" i="12"/>
  <c r="N146" i="11" s="1"/>
  <c r="P146" i="11" s="1"/>
  <c r="H21" i="12"/>
  <c r="D162" i="11"/>
  <c r="D67" i="11"/>
  <c r="G9" i="1"/>
  <c r="Q55" i="9"/>
  <c r="M36" i="5"/>
  <c r="AU36" i="5" s="1"/>
  <c r="AZ63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G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M49" i="11" s="1"/>
  <c r="E9" i="12"/>
  <c r="H10" i="11" s="1"/>
  <c r="J10" i="11" s="1"/>
  <c r="M158" i="5"/>
  <c r="Q81" i="5"/>
  <c r="G27" i="11"/>
  <c r="Q24" i="5"/>
  <c r="R24" i="5" s="1"/>
  <c r="F57" i="5"/>
  <c r="G38" i="1"/>
  <c r="D200" i="11"/>
  <c r="Q105" i="9"/>
  <c r="AZ113" i="5"/>
  <c r="E86" i="1"/>
  <c r="Q188" i="9"/>
  <c r="AB129" i="5"/>
  <c r="AP129" i="5" s="1"/>
  <c r="AR129" i="5" s="1"/>
  <c r="H86" i="12"/>
  <c r="H160" i="12"/>
  <c r="H48" i="12"/>
  <c r="H163" i="12"/>
  <c r="B83" i="14"/>
  <c r="H58" i="12"/>
  <c r="H13" i="12"/>
  <c r="D9" i="12"/>
  <c r="E10" i="11" s="1"/>
  <c r="G10" i="11" s="1"/>
  <c r="G41" i="12"/>
  <c r="T41" i="5" s="1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N76" i="11" s="1"/>
  <c r="P76" i="11" s="1"/>
  <c r="G224" i="14"/>
  <c r="D180" i="11"/>
  <c r="D152" i="11"/>
  <c r="D198" i="11"/>
  <c r="D157" i="12"/>
  <c r="F157" i="5" s="1"/>
  <c r="F99" i="12"/>
  <c r="K100" i="11" s="1"/>
  <c r="M100" i="11" s="1"/>
  <c r="J7" i="11"/>
  <c r="D194" i="12"/>
  <c r="F194" i="5" s="1"/>
  <c r="H123" i="12"/>
  <c r="H166" i="12"/>
  <c r="E73" i="12"/>
  <c r="H74" i="11" s="1"/>
  <c r="J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AQ142" i="5" s="1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80" i="12"/>
  <c r="J80" i="5" s="1"/>
  <c r="D183" i="14"/>
  <c r="C110" i="14"/>
  <c r="D101" i="11"/>
  <c r="AB130" i="5"/>
  <c r="F116" i="1"/>
  <c r="D104" i="1"/>
  <c r="AB79" i="5"/>
  <c r="AP79" i="5" s="1"/>
  <c r="AR79" i="5" s="1"/>
  <c r="D108" i="12"/>
  <c r="E109" i="11" s="1"/>
  <c r="G109" i="11" s="1"/>
  <c r="BG100" i="5"/>
  <c r="AB172" i="5"/>
  <c r="AP172" i="5" s="1"/>
  <c r="AR172" i="5" s="1"/>
  <c r="N135" i="9"/>
  <c r="BG90" i="5"/>
  <c r="D55" i="11"/>
  <c r="BH194" i="5"/>
  <c r="BG97" i="5"/>
  <c r="Q171" i="5"/>
  <c r="B96" i="14"/>
  <c r="F108" i="12"/>
  <c r="K109" i="11" s="1"/>
  <c r="M109" i="11" s="1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BD118" i="5" s="1"/>
  <c r="Q186" i="9"/>
  <c r="D166" i="12"/>
  <c r="F166" i="5" s="1"/>
  <c r="G21" i="12"/>
  <c r="Q116" i="9"/>
  <c r="AB44" i="5"/>
  <c r="AC44" i="5" s="1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BD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H70" i="12"/>
  <c r="H200" i="12"/>
  <c r="D131" i="11"/>
  <c r="N83" i="9"/>
  <c r="H108" i="5"/>
  <c r="D84" i="1"/>
  <c r="G84" i="1"/>
  <c r="J127" i="11"/>
  <c r="D23" i="11"/>
  <c r="N128" i="9"/>
  <c r="N93" i="9"/>
  <c r="N71" i="9"/>
  <c r="J71" i="11"/>
  <c r="N39" i="6"/>
  <c r="Q20" i="9"/>
  <c r="AC15" i="14"/>
  <c r="W67" i="14"/>
  <c r="W48" i="14" s="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AQ12" i="5" s="1"/>
  <c r="Q14" i="5"/>
  <c r="BH8" i="5"/>
  <c r="BH167" i="5"/>
  <c r="BH188" i="5"/>
  <c r="BH29" i="5"/>
  <c r="E160" i="12"/>
  <c r="F200" i="12"/>
  <c r="J200" i="5" s="1"/>
  <c r="O90" i="5"/>
  <c r="D6" i="11"/>
  <c r="M27" i="5"/>
  <c r="N27" i="5" s="1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L109" i="5" s="1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M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AV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J55" i="11" s="1"/>
  <c r="D15" i="12"/>
  <c r="E16" i="11" s="1"/>
  <c r="G16" i="11" s="1"/>
  <c r="G164" i="12"/>
  <c r="Q77" i="5"/>
  <c r="R77" i="5" s="1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E62" i="12"/>
  <c r="H63" i="11" s="1"/>
  <c r="J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F42" i="14" s="1"/>
  <c r="H42" i="14" s="1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BC69" i="5" s="1"/>
  <c r="D103" i="11"/>
  <c r="C85" i="1"/>
  <c r="G53" i="1"/>
  <c r="O26" i="5"/>
  <c r="AX26" i="5" s="1"/>
  <c r="AZ26" i="5" s="1"/>
  <c r="Q62" i="9"/>
  <c r="D190" i="11"/>
  <c r="Q161" i="9"/>
  <c r="Q125" i="9"/>
  <c r="F100" i="5"/>
  <c r="D24" i="11"/>
  <c r="N20" i="9"/>
  <c r="D38" i="11"/>
  <c r="O53" i="5"/>
  <c r="P53" i="5" s="1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N198" i="11" s="1"/>
  <c r="P198" i="11" s="1"/>
  <c r="D65" i="11"/>
  <c r="Q32" i="5"/>
  <c r="BB32" i="5" s="1"/>
  <c r="BD32" i="5" s="1"/>
  <c r="BH131" i="5"/>
  <c r="BH138" i="5"/>
  <c r="BH28" i="5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AR82" i="5" s="1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BC147" i="5" s="1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D83" i="12"/>
  <c r="N83" i="5" s="1"/>
  <c r="M180" i="11"/>
  <c r="E137" i="12"/>
  <c r="P137" i="5" s="1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H103" i="11" s="1"/>
  <c r="J103" i="11" s="1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AU92" i="5" s="1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AX120" i="5" s="1"/>
  <c r="AZ120" i="5" s="1"/>
  <c r="J51" i="11"/>
  <c r="G86" i="12"/>
  <c r="E165" i="12"/>
  <c r="H166" i="11" s="1"/>
  <c r="J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J111" i="11"/>
  <c r="F30" i="12"/>
  <c r="J30" i="5" s="1"/>
  <c r="D19" i="11"/>
  <c r="M122" i="5"/>
  <c r="AU122" i="5" s="1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M66" i="5"/>
  <c r="AT66" i="5" s="1"/>
  <c r="AV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50" i="12"/>
  <c r="T50" i="5" s="1"/>
  <c r="D28" i="11"/>
  <c r="F10" i="12"/>
  <c r="K11" i="11" s="1"/>
  <c r="M11" i="11" s="1"/>
  <c r="AD118" i="14"/>
  <c r="AC198" i="14"/>
  <c r="AC80" i="14"/>
  <c r="AB125" i="14"/>
  <c r="AC113" i="14"/>
  <c r="AC71" i="14"/>
  <c r="J141" i="11"/>
  <c r="AC175" i="14"/>
  <c r="AB122" i="14"/>
  <c r="AB63" i="5"/>
  <c r="AC63" i="5" s="1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G36" i="11"/>
  <c r="G10" i="12"/>
  <c r="L10" i="5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B124" i="5"/>
  <c r="AP124" i="5" s="1"/>
  <c r="AR124" i="5" s="1"/>
  <c r="AB179" i="5"/>
  <c r="AQ179" i="5" s="1"/>
  <c r="Q184" i="5"/>
  <c r="BB184" i="5" s="1"/>
  <c r="BD184" i="5" s="1"/>
  <c r="AP190" i="5"/>
  <c r="AR190" i="5" s="1"/>
  <c r="AC190" i="5"/>
  <c r="O172" i="5"/>
  <c r="J192" i="11"/>
  <c r="D169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Q56" i="5" s="1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AQ57" i="5" s="1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AC160" i="14"/>
  <c r="AC82" i="14"/>
  <c r="AD57" i="14"/>
  <c r="AD121" i="14"/>
  <c r="AC146" i="14"/>
  <c r="AC44" i="14"/>
  <c r="Q87" i="5"/>
  <c r="BB87" i="5" s="1"/>
  <c r="BD87" i="5" s="1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N79" i="11" s="1"/>
  <c r="P79" i="11" s="1"/>
  <c r="AD171" i="14"/>
  <c r="D182" i="12"/>
  <c r="E183" i="11" s="1"/>
  <c r="G183" i="11" s="1"/>
  <c r="H99" i="11"/>
  <c r="J99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AC141" i="5" s="1"/>
  <c r="Q100" i="9"/>
  <c r="N150" i="9"/>
  <c r="N188" i="9"/>
  <c r="Q195" i="9"/>
  <c r="N147" i="9"/>
  <c r="Q82" i="5"/>
  <c r="BB82" i="5" s="1"/>
  <c r="BD82" i="5" s="1"/>
  <c r="O82" i="5"/>
  <c r="P82" i="5" s="1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AV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AD101" i="14"/>
  <c r="AC4" i="14"/>
  <c r="AD178" i="14"/>
  <c r="AB136" i="14"/>
  <c r="AB127" i="14"/>
  <c r="Q148" i="9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AB17" i="14"/>
  <c r="Q41" i="9"/>
  <c r="F192" i="1"/>
  <c r="G192" i="1"/>
  <c r="E192" i="1"/>
  <c r="D192" i="1"/>
  <c r="C192" i="1"/>
  <c r="N195" i="11"/>
  <c r="P195" i="11" s="1"/>
  <c r="T194" i="5"/>
  <c r="L194" i="5"/>
  <c r="O69" i="5"/>
  <c r="P69" i="5" s="1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D55" i="12"/>
  <c r="E56" i="11" s="1"/>
  <c r="G56" i="11" s="1"/>
  <c r="E96" i="12"/>
  <c r="H96" i="5" s="1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AC15" i="5" s="1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AV124" i="5" s="1"/>
  <c r="Q9" i="5"/>
  <c r="BB9" i="5" s="1"/>
  <c r="BD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AQ128" i="5" s="1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Q160" i="5"/>
  <c r="BB160" i="5" s="1"/>
  <c r="BD160" i="5" s="1"/>
  <c r="O160" i="5"/>
  <c r="L80" i="5"/>
  <c r="AB73" i="5"/>
  <c r="E104" i="1"/>
  <c r="D88" i="14"/>
  <c r="B88" i="14"/>
  <c r="M91" i="5"/>
  <c r="AU91" i="5" s="1"/>
  <c r="O162" i="5"/>
  <c r="D165" i="11"/>
  <c r="M89" i="5"/>
  <c r="N89" i="5" s="1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48" i="5" s="1"/>
  <c r="AR48" i="5" s="1"/>
  <c r="O124" i="5"/>
  <c r="P124" i="5" s="1"/>
  <c r="F8" i="1"/>
  <c r="C8" i="1"/>
  <c r="G161" i="1"/>
  <c r="E161" i="1"/>
  <c r="AB30" i="5"/>
  <c r="D120" i="12"/>
  <c r="E121" i="11" s="1"/>
  <c r="G121" i="11" s="1"/>
  <c r="E120" i="12"/>
  <c r="H121" i="11" s="1"/>
  <c r="J121" i="11" s="1"/>
  <c r="D138" i="12"/>
  <c r="M127" i="11"/>
  <c r="G43" i="12"/>
  <c r="N44" i="11" s="1"/>
  <c r="P44" i="11" s="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BD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D34" i="14"/>
  <c r="BB5" i="5"/>
  <c r="BD5" i="5" s="1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D105" i="14"/>
  <c r="G81" i="1"/>
  <c r="F81" i="1"/>
  <c r="E81" i="1"/>
  <c r="C81" i="1"/>
  <c r="D81" i="1"/>
  <c r="M79" i="5"/>
  <c r="O79" i="5"/>
  <c r="Q199" i="9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L93" i="5" s="1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N64" i="11"/>
  <c r="P64" i="11" s="1"/>
  <c r="T63" i="5"/>
  <c r="F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N167" i="5" s="1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02" i="5"/>
  <c r="AP102" i="5"/>
  <c r="AR102" i="5" s="1"/>
  <c r="AC102" i="5"/>
  <c r="AU72" i="5"/>
  <c r="AT72" i="5"/>
  <c r="AV72" i="5" s="1"/>
  <c r="BC70" i="5"/>
  <c r="AB89" i="5"/>
  <c r="AT83" i="5"/>
  <c r="AV83" i="5" s="1"/>
  <c r="AU83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J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J56" i="5" s="1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AY171" i="5"/>
  <c r="AX171" i="5"/>
  <c r="AZ171" i="5" s="1"/>
  <c r="D153" i="1"/>
  <c r="G153" i="1"/>
  <c r="F153" i="1"/>
  <c r="E153" i="1"/>
  <c r="C153" i="1"/>
  <c r="AX119" i="5"/>
  <c r="AZ119" i="5" s="1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BB116" i="5"/>
  <c r="BD116" i="5" s="1"/>
  <c r="BC116" i="5"/>
  <c r="N193" i="11"/>
  <c r="P193" i="11" s="1"/>
  <c r="G124" i="1"/>
  <c r="L115" i="5"/>
  <c r="H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O3" i="5"/>
  <c r="Q3" i="5"/>
  <c r="D124" i="1"/>
  <c r="M94" i="5"/>
  <c r="AB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L41" i="5"/>
  <c r="G28" i="1"/>
  <c r="E28" i="1"/>
  <c r="D28" i="1"/>
  <c r="F28" i="1"/>
  <c r="C28" i="1"/>
  <c r="AB24" i="5"/>
  <c r="M24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B129" i="14"/>
  <c r="F129" i="14"/>
  <c r="G129" i="14"/>
  <c r="E129" i="14"/>
  <c r="H129" i="14"/>
  <c r="D129" i="14"/>
  <c r="C129" i="14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J88" i="5"/>
  <c r="J83" i="5"/>
  <c r="F85" i="1"/>
  <c r="G83" i="1"/>
  <c r="E83" i="1"/>
  <c r="D83" i="1"/>
  <c r="F83" i="1"/>
  <c r="C83" i="1"/>
  <c r="L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J57" i="5"/>
  <c r="D192" i="11"/>
  <c r="K25" i="11"/>
  <c r="M25" i="11" s="1"/>
  <c r="J24" i="5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E142" i="14"/>
  <c r="H142" i="14"/>
  <c r="C142" i="14"/>
  <c r="B142" i="14"/>
  <c r="D142" i="14"/>
  <c r="G142" i="14"/>
  <c r="F142" i="14"/>
  <c r="O153" i="5"/>
  <c r="AX107" i="5"/>
  <c r="AZ107" i="5" s="1"/>
  <c r="AY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E137" i="1"/>
  <c r="G137" i="1"/>
  <c r="C137" i="1"/>
  <c r="F137" i="1"/>
  <c r="D137" i="1"/>
  <c r="L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M90" i="5"/>
  <c r="AB90" i="5"/>
  <c r="K69" i="11"/>
  <c r="M69" i="11" s="1"/>
  <c r="R68" i="5"/>
  <c r="AU89" i="5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L177" i="5"/>
  <c r="AC128" i="14"/>
  <c r="O116" i="5"/>
  <c r="AB99" i="5"/>
  <c r="M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B36" i="14"/>
  <c r="BC120" i="5"/>
  <c r="H87" i="5"/>
  <c r="AP14" i="5"/>
  <c r="AR14" i="5" s="1"/>
  <c r="AC14" i="5"/>
  <c r="AQ14" i="5"/>
  <c r="Q160" i="9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B97" i="14"/>
  <c r="Q2" i="5"/>
  <c r="Q13" i="5"/>
  <c r="O13" i="5"/>
  <c r="AD48" i="14"/>
  <c r="N92" i="11"/>
  <c r="P92" i="11" s="1"/>
  <c r="L91" i="5"/>
  <c r="T91" i="5"/>
  <c r="H70" i="11"/>
  <c r="J70" i="11" s="1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H14" i="5"/>
  <c r="H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E125" i="11"/>
  <c r="G125" i="11" s="1"/>
  <c r="F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Q117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B141" i="14"/>
  <c r="G52" i="1"/>
  <c r="C52" i="1"/>
  <c r="F52" i="1"/>
  <c r="D52" i="1"/>
  <c r="E52" i="1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F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Q32" i="5"/>
  <c r="AQ98" i="5"/>
  <c r="AY74" i="5"/>
  <c r="AX74" i="5"/>
  <c r="AZ74" i="5" s="1"/>
  <c r="P74" i="5"/>
  <c r="AT8" i="5"/>
  <c r="AV8" i="5" s="1"/>
  <c r="N8" i="5"/>
  <c r="AU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143" i="5"/>
  <c r="BC129" i="5"/>
  <c r="BC194" i="5"/>
  <c r="BD98" i="5"/>
  <c r="BC19" i="5"/>
  <c r="BC144" i="5"/>
  <c r="BC98" i="5"/>
  <c r="BC56" i="5"/>
  <c r="BD68" i="5"/>
  <c r="BC39" i="5"/>
  <c r="BD19" i="5"/>
  <c r="BC118" i="5"/>
  <c r="BD56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F97" i="5"/>
  <c r="C99" i="1"/>
  <c r="G99" i="1"/>
  <c r="F99" i="1"/>
  <c r="E99" i="1"/>
  <c r="D99" i="1"/>
  <c r="L124" i="5"/>
  <c r="T124" i="5"/>
  <c r="Q37" i="5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9" i="5"/>
  <c r="AQ9" i="5"/>
  <c r="AQ68" i="5"/>
  <c r="AQ21" i="5"/>
  <c r="AQ59" i="5"/>
  <c r="AQ20" i="5"/>
  <c r="AQ154" i="5"/>
  <c r="AQ53" i="5"/>
  <c r="AR21" i="5"/>
  <c r="AQ190" i="5"/>
  <c r="AQ160" i="5"/>
  <c r="AQ103" i="5"/>
  <c r="AQ88" i="5"/>
  <c r="AQ172" i="5"/>
  <c r="F10" i="14"/>
  <c r="B15" i="14"/>
  <c r="B41" i="14" s="1"/>
  <c r="R29" i="5"/>
  <c r="BD100" i="5"/>
  <c r="AQ166" i="5"/>
  <c r="BD55" i="5"/>
  <c r="H54" i="5"/>
  <c r="F54" i="5"/>
  <c r="J54" i="5"/>
  <c r="N100" i="9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133" i="5"/>
  <c r="AU102" i="5"/>
  <c r="AU12" i="5"/>
  <c r="AV82" i="5"/>
  <c r="AU73" i="5"/>
  <c r="AU65" i="5"/>
  <c r="AU124" i="5"/>
  <c r="AU82" i="5"/>
  <c r="AU85" i="5"/>
  <c r="AU200" i="5"/>
  <c r="AU51" i="5"/>
  <c r="AU7" i="5"/>
  <c r="AU162" i="5"/>
  <c r="AU138" i="5"/>
  <c r="AU128" i="5"/>
  <c r="AU53" i="5"/>
  <c r="AU96" i="5"/>
  <c r="AU43" i="5"/>
  <c r="AV5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C48" i="5"/>
  <c r="R7" i="7"/>
  <c r="S7" i="7"/>
  <c r="AR65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J58" i="5" l="1"/>
  <c r="T98" i="5"/>
  <c r="F104" i="5"/>
  <c r="F163" i="5"/>
  <c r="F177" i="5"/>
  <c r="T123" i="5"/>
  <c r="L98" i="5"/>
  <c r="J177" i="5"/>
  <c r="R160" i="5"/>
  <c r="AU121" i="5"/>
  <c r="BC21" i="5"/>
  <c r="F78" i="5"/>
  <c r="N35" i="5"/>
  <c r="AT113" i="5"/>
  <c r="AV113" i="5" s="1"/>
  <c r="T145" i="5"/>
  <c r="H20" i="5"/>
  <c r="H138" i="11"/>
  <c r="J138" i="11" s="1"/>
  <c r="AP194" i="5"/>
  <c r="AR194" i="5" s="1"/>
  <c r="AT122" i="5"/>
  <c r="AV122" i="5" s="1"/>
  <c r="AU113" i="5"/>
  <c r="BC57" i="5"/>
  <c r="J99" i="5"/>
  <c r="J82" i="5"/>
  <c r="AY120" i="5"/>
  <c r="H73" i="5"/>
  <c r="BB193" i="5"/>
  <c r="BD193" i="5" s="1"/>
  <c r="H182" i="5"/>
  <c r="L54" i="5"/>
  <c r="H97" i="5"/>
  <c r="AX67" i="5"/>
  <c r="AZ67" i="5" s="1"/>
  <c r="T109" i="5"/>
  <c r="J9" i="5"/>
  <c r="J115" i="5"/>
  <c r="AQ194" i="5"/>
  <c r="P157" i="5"/>
  <c r="J8" i="5"/>
  <c r="J105" i="5"/>
  <c r="AQ63" i="5"/>
  <c r="AP63" i="5"/>
  <c r="AR63" i="5" s="1"/>
  <c r="H92" i="5"/>
  <c r="N51" i="11"/>
  <c r="P51" i="11" s="1"/>
  <c r="T78" i="5"/>
  <c r="N124" i="11"/>
  <c r="P124" i="11" s="1"/>
  <c r="P160" i="5"/>
  <c r="AX84" i="5"/>
  <c r="AZ84" i="5" s="1"/>
  <c r="AY84" i="5"/>
  <c r="AU66" i="5"/>
  <c r="AU87" i="5"/>
  <c r="BB69" i="5"/>
  <c r="BD69" i="5" s="1"/>
  <c r="H122" i="5"/>
  <c r="AY26" i="5"/>
  <c r="P26" i="5"/>
  <c r="BC88" i="5"/>
  <c r="BB180" i="5"/>
  <c r="BD180" i="5" s="1"/>
  <c r="N92" i="5"/>
  <c r="AP12" i="5"/>
  <c r="AR12" i="5" s="1"/>
  <c r="AT92" i="5"/>
  <c r="AV92" i="5" s="1"/>
  <c r="BC77" i="5"/>
  <c r="BB77" i="5"/>
  <c r="BD77" i="5" s="1"/>
  <c r="H141" i="5"/>
  <c r="AQ15" i="5"/>
  <c r="AP97" i="5"/>
  <c r="AR97" i="5" s="1"/>
  <c r="F108" i="5"/>
  <c r="BC164" i="5"/>
  <c r="AP15" i="5"/>
  <c r="AR15" i="5" s="1"/>
  <c r="F93" i="5"/>
  <c r="N124" i="5"/>
  <c r="AT89" i="5"/>
  <c r="AV89" i="5" s="1"/>
  <c r="N143" i="5"/>
  <c r="F143" i="5"/>
  <c r="R140" i="5"/>
  <c r="AT36" i="5"/>
  <c r="AV36" i="5" s="1"/>
  <c r="BC140" i="5"/>
  <c r="BC184" i="5"/>
  <c r="BB136" i="5"/>
  <c r="BD136" i="5" s="1"/>
  <c r="H142" i="5"/>
  <c r="F96" i="5"/>
  <c r="N14" i="11"/>
  <c r="P14" i="11" s="1"/>
  <c r="P119" i="5"/>
  <c r="N110" i="11"/>
  <c r="P110" i="11" s="1"/>
  <c r="J15" i="5"/>
  <c r="AC135" i="5"/>
  <c r="E167" i="11"/>
  <c r="G167" i="11" s="1"/>
  <c r="H102" i="5"/>
  <c r="R70" i="5"/>
  <c r="R69" i="5"/>
  <c r="F145" i="5"/>
  <c r="AU27" i="5"/>
  <c r="AP142" i="5"/>
  <c r="AR142" i="5" s="1"/>
  <c r="H46" i="5"/>
  <c r="AC142" i="5"/>
  <c r="AC129" i="5"/>
  <c r="AQ141" i="5"/>
  <c r="H197" i="5"/>
  <c r="BB24" i="5"/>
  <c r="BD24" i="5" s="1"/>
  <c r="AC79" i="5"/>
  <c r="AQ79" i="5"/>
  <c r="AQ114" i="5"/>
  <c r="AT37" i="5"/>
  <c r="AV37" i="5" s="1"/>
  <c r="P107" i="5"/>
  <c r="P146" i="5"/>
  <c r="AQ48" i="5"/>
  <c r="R88" i="5"/>
  <c r="R94" i="5"/>
  <c r="J51" i="5"/>
  <c r="K201" i="11"/>
  <c r="M201" i="11" s="1"/>
  <c r="H114" i="5"/>
  <c r="AX146" i="5"/>
  <c r="AZ146" i="5" s="1"/>
  <c r="AQ44" i="5"/>
  <c r="BC9" i="5"/>
  <c r="AP44" i="5"/>
  <c r="AR44" i="5" s="1"/>
  <c r="F15" i="5"/>
  <c r="R141" i="5"/>
  <c r="BC141" i="5"/>
  <c r="BC177" i="5"/>
  <c r="N182" i="5"/>
  <c r="N200" i="5"/>
  <c r="R27" i="5"/>
  <c r="R177" i="5"/>
  <c r="F169" i="5"/>
  <c r="R129" i="5"/>
  <c r="J93" i="5"/>
  <c r="J62" i="5"/>
  <c r="AU80" i="5"/>
  <c r="R57" i="5"/>
  <c r="H146" i="5"/>
  <c r="BC108" i="5"/>
  <c r="AU170" i="5"/>
  <c r="P171" i="5"/>
  <c r="BC169" i="5"/>
  <c r="N95" i="5"/>
  <c r="F95" i="5"/>
  <c r="BC24" i="5"/>
  <c r="F8" i="5"/>
  <c r="P55" i="5"/>
  <c r="R108" i="5"/>
  <c r="AY144" i="5"/>
  <c r="AC172" i="5"/>
  <c r="P175" i="5"/>
  <c r="P22" i="5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B26" i="14" s="1"/>
  <c r="B28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E26" i="14" l="1"/>
  <c r="J4" i="14" s="1"/>
  <c r="C22" i="15"/>
  <c r="E6" i="15"/>
  <c r="B60" i="15"/>
  <c r="B62" i="15"/>
  <c r="C38" i="15"/>
  <c r="G5" i="15"/>
  <c r="B207" i="1" l="1"/>
  <c r="H8" i="15"/>
  <c r="J5" i="15" s="1"/>
  <c r="G2" i="15" s="1"/>
  <c r="C4" i="15" l="1"/>
  <c r="B3" i="15"/>
  <c r="B7" i="15" l="1"/>
  <c r="A7" i="15"/>
  <c r="G1" i="15"/>
  <c r="B66" i="15"/>
</calcChain>
</file>

<file path=xl/sharedStrings.xml><?xml version="1.0" encoding="utf-8"?>
<sst xmlns="http://schemas.openxmlformats.org/spreadsheetml/2006/main" count="40646" uniqueCount="521">
  <si>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</si>
  <si>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</si>
  <si>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</si>
  <si>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</si>
  <si>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</si>
  <si>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</si>
  <si>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</si>
  <si>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</si>
  <si>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</si>
  <si>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</si>
  <si>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</si>
  <si>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</si>
  <si>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</si>
  <si>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</si>
  <si>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</si>
  <si>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</si>
  <si>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</si>
  <si>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</si>
  <si>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</si>
  <si>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</si>
  <si>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</si>
  <si>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</si>
  <si>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</si>
  <si>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</si>
  <si>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</si>
  <si>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</si>
  <si>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</si>
  <si>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</si>
  <si>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</si>
  <si>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</si>
  <si>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</si>
  <si>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</si>
  <si>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</si>
  <si>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</si>
  <si>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</si>
  <si>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</si>
  <si>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</si>
  <si>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</si>
  <si>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</si>
  <si>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</si>
  <si>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</si>
  <si>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</si>
  <si>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</si>
  <si>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</si>
  <si>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</si>
  <si>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</si>
  <si>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</si>
  <si>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</si>
  <si>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</si>
  <si>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</si>
  <si>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</si>
  <si>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</si>
  <si>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</si>
  <si>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</si>
  <si>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</si>
  <si>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</si>
  <si>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</si>
  <si>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</si>
  <si>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</si>
  <si>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</si>
  <si>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</si>
  <si>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</si>
  <si>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</si>
  <si>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</si>
  <si>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</si>
  <si>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</si>
  <si>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</si>
  <si>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</si>
  <si>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</si>
  <si>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</si>
  <si>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</si>
  <si>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</si>
  <si>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</si>
  <si>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</si>
  <si>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</si>
  <si>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</si>
  <si>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</si>
  <si>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</si>
  <si>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</si>
  <si>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</si>
  <si>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</si>
  <si>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</si>
  <si>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</si>
  <si>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</si>
  <si>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</si>
  <si>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</si>
  <si>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</si>
  <si>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</si>
  <si>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</si>
  <si>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</si>
  <si>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</si>
  <si>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</si>
  <si>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</si>
  <si>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</si>
  <si>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</si>
  <si>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</si>
  <si>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</si>
  <si>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</si>
  <si>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</si>
  <si>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</si>
  <si>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</si>
  <si>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</si>
  <si>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</si>
  <si>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</si>
  <si>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</si>
  <si>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</si>
  <si>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</si>
  <si>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</si>
  <si>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</si>
  <si>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</si>
  <si>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</si>
  <si>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</si>
  <si>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</si>
  <si>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</si>
  <si>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</si>
  <si>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</si>
  <si>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</si>
  <si>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</si>
  <si>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</si>
  <si>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</si>
  <si>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</si>
  <si>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</si>
  <si>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</si>
  <si>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</si>
  <si>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</si>
  <si>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</si>
  <si>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</si>
  <si>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</si>
  <si>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</si>
  <si>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</si>
  <si>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</si>
  <si>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</si>
  <si>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</si>
  <si>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</si>
  <si>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</si>
  <si>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</si>
  <si>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</si>
  <si>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</si>
  <si>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</si>
  <si>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</si>
  <si>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</si>
  <si>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</si>
  <si>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</si>
  <si>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</si>
  <si>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</si>
  <si>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</si>
  <si>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</si>
  <si>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</si>
  <si>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</si>
  <si>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</si>
  <si>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</si>
  <si>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</si>
  <si>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</si>
  <si>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</si>
  <si>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</si>
  <si>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</si>
  <si>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</si>
  <si>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</si>
  <si>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</si>
  <si>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</si>
  <si>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</si>
  <si>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</si>
  <si>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</si>
  <si>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</si>
  <si>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</si>
  <si>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</si>
  <si>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</si>
  <si>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</si>
  <si>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</si>
  <si>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</si>
  <si>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</si>
  <si>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</si>
  <si>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</si>
  <si>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</si>
  <si>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</si>
  <si>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</si>
  <si>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</si>
  <si>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</si>
  <si>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</si>
  <si>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</si>
  <si>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</si>
  <si>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</si>
  <si>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</si>
  <si>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</si>
  <si>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</si>
  <si>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</si>
  <si>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</si>
  <si>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</si>
  <si>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</si>
  <si>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</si>
  <si>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</si>
  <si>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</si>
  <si>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</si>
  <si>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</si>
  <si>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</si>
  <si>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</si>
  <si>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</si>
  <si>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</si>
  <si>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</si>
  <si>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</si>
  <si>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</si>
  <si>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</si>
  <si>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</si>
  <si>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</si>
  <si>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</si>
  <si>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</si>
  <si>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</si>
  <si>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</si>
  <si>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</si>
  <si>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</si>
  <si>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</si>
  <si>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</si>
  <si>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</si>
  <si>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</si>
  <si>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</si>
  <si>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</si>
  <si>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</si>
  <si>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</si>
  <si>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</si>
  <si>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</si>
  <si>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</si>
  <si>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</si>
  <si>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</si>
  <si>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</si>
  <si>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</si>
  <si>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</si>
  <si>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</si>
  <si>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</si>
  <si>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</si>
  <si>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</si>
  <si>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</si>
  <si>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</si>
  <si>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</si>
  <si>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</si>
  <si>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</si>
  <si>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</si>
  <si>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</si>
  <si>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</si>
  <si>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</si>
  <si>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</si>
  <si>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</si>
  <si>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</si>
  <si>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</si>
  <si>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</si>
  <si>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</si>
  <si>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</si>
  <si>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</si>
  <si>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</si>
  <si>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</si>
  <si>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</si>
  <si>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</si>
  <si>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</si>
  <si>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</si>
  <si>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</si>
  <si>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</si>
  <si>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</si>
  <si>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</si>
  <si>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</si>
  <si>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</si>
  <si>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</si>
  <si>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</si>
  <si>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</si>
  <si>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</si>
  <si>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</si>
  <si>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</si>
  <si>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</si>
  <si>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</si>
  <si>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</si>
  <si>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</si>
  <si>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</si>
  <si>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</si>
  <si>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</si>
  <si>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</si>
  <si>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</si>
  <si>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</si>
  <si>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</si>
  <si>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</si>
  <si>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</si>
  <si>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</si>
  <si>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</si>
  <si>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</si>
  <si>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</si>
  <si>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</si>
  <si>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</si>
  <si>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</si>
  <si>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</si>
  <si>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</si>
  <si>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</si>
  <si>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</si>
  <si>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</si>
  <si>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</si>
  <si>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</si>
  <si>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</si>
  <si>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</si>
  <si>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</si>
  <si>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</si>
  <si>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</si>
  <si>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</si>
  <si>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</si>
  <si>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</si>
  <si>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</si>
  <si>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</si>
  <si>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</si>
  <si>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</si>
  <si>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</si>
  <si>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</si>
  <si>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</si>
  <si>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</si>
  <si>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</si>
  <si>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</si>
  <si>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</si>
  <si>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</si>
  <si>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</si>
  <si>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</si>
  <si>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</si>
  <si>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</si>
  <si>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</si>
  <si>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</si>
  <si>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</si>
  <si>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</si>
  <si>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</si>
  <si>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</si>
  <si>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</si>
  <si>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</si>
  <si>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</si>
  <si>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</si>
  <si>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</si>
  <si>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</si>
  <si>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</si>
  <si>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</si>
  <si>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</si>
  <si>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</si>
  <si>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</si>
  <si>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</si>
  <si>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</si>
  <si>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</si>
  <si>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</si>
  <si>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</si>
  <si>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</si>
  <si>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</si>
  <si>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</si>
  <si>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</si>
  <si>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</si>
  <si>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</si>
  <si>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</si>
  <si>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</si>
  <si>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</si>
  <si>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</si>
  <si>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</si>
  <si>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</si>
  <si>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</si>
  <si>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</si>
  <si>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</si>
  <si>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</si>
  <si>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</si>
  <si>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</si>
  <si>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</si>
  <si>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</si>
  <si>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</si>
  <si>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</si>
  <si>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</si>
  <si>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</si>
  <si>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</si>
  <si>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</si>
  <si>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</si>
  <si>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</si>
  <si>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</si>
  <si>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</si>
  <si>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</si>
  <si>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</si>
  <si>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</si>
  <si>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</si>
  <si>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</si>
  <si>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</si>
  <si>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</si>
  <si>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</si>
  <si>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</si>
  <si>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</si>
  <si>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</si>
  <si>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</si>
  <si>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</si>
  <si>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</si>
  <si>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</si>
  <si>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</si>
  <si>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</si>
  <si>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</si>
  <si>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</si>
  <si>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</si>
  <si>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</si>
  <si>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</si>
  <si>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</si>
  <si>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</si>
  <si>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</si>
  <si>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</si>
  <si>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</si>
  <si>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</si>
  <si>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</si>
  <si>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</si>
  <si>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</si>
  <si>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</si>
  <si>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</si>
  <si>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</si>
  <si>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</si>
  <si>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</si>
  <si>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</si>
  <si>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</si>
  <si>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</si>
  <si>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</si>
  <si>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</si>
  <si>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</si>
  <si>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</si>
  <si>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</si>
  <si>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</si>
  <si>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</si>
  <si>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</si>
  <si>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</si>
  <si>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</si>
  <si>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</si>
  <si>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</si>
  <si>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</si>
  <si>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</si>
  <si>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</si>
  <si>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</si>
  <si>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</si>
  <si>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</si>
  <si>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</si>
  <si>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</si>
  <si>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</si>
  <si>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</si>
  <si>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</si>
  <si>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</si>
  <si>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</si>
  <si>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</si>
  <si>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</si>
  <si>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</si>
  <si>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</si>
  <si>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</si>
  <si>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</si>
  <si>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</si>
  <si>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</si>
  <si>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</si>
  <si>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</si>
  <si>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</si>
  <si>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</si>
  <si>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</si>
  <si>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</si>
  <si>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</si>
  <si>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</si>
  <si>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</si>
  <si>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</si>
  <si>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</si>
  <si>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</si>
  <si>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</si>
  <si>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</si>
  <si>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</si>
  <si>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</si>
  <si>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</si>
  <si>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</si>
  <si>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</si>
  <si>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</si>
  <si>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</si>
  <si>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</si>
  <si>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</si>
  <si>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</si>
  <si>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</si>
  <si>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</si>
  <si>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</si>
  <si>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</si>
  <si>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</si>
  <si>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</si>
  <si>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</si>
  <si>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</si>
  <si>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</si>
  <si>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</si>
  <si>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</si>
  <si>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</si>
  <si>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</si>
  <si>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</si>
  <si>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</si>
  <si>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</si>
  <si>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</si>
  <si>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</si>
  <si>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</si>
  <si>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</si>
  <si>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</si>
  <si>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</si>
  <si>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</si>
  <si>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</si>
  <si>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</si>
  <si>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</si>
  <si>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</si>
  <si>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</si>
  <si>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</si>
  <si>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</si>
  <si>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</si>
  <si>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</si>
  <si>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</si>
  <si>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</si>
  <si>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</si>
  <si>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</si>
  <si>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</si>
  <si>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</si>
  <si>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</si>
  <si>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</si>
  <si>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</si>
  <si>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</si>
  <si>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</si>
  <si>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</si>
  <si>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</si>
  <si>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</si>
  <si>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</si>
  <si>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</si>
  <si>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</si>
  <si>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</si>
  <si>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</si>
  <si>
    <t>Desembolsado (Financeiro)</t>
  </si>
  <si>
    <t>7. METODOLOGIA DO VTA</t>
  </si>
  <si>
    <t>VTA = execucao ja realizada + acertos ainda devidos + saldo futuro atualizado.</t>
  </si>
  <si>
    <t>Desembolsado informado</t>
  </si>
  <si>
    <t>Execucao teorica pelo quantitativo</t>
  </si>
  <si>
    <t>Diferenca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</si>
</sst>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9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2" fillId="64" borderId="20" xfId="0" applyFont="1" applyFill="1" applyBorder="1" applyAlignment="1" applyProtection="1">
      <alignment horizontal="center" vertical="center"/>
      <protection locked="0"/>
    </xf>
    <xf numFmtId="178" fontId="41" fillId="51" borderId="39" xfId="0" applyNumberFormat="1" applyFont="1" applyFill="1" applyAlignment="1">
      <alignment horizontal="right" vertical="center" inden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1" fillId="51" borderId="39" xfId="0" applyFont="1" applyFill="1" applyAlignment="1">
      <alignment horizontal="center" vertical="center" wrapTex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24" fillId="0" borderId="0" xfId="0" applyFont="1" applyBorder="1"/>
    <xf numFmtId="0" fontId="24" fillId="52" borderId="0" xfId="0" applyFont="1" applyFill="1" applyBorder="1"/>
    <xf numFmtId="0" fontId="40" fillId="52" borderId="0" xfId="0" applyFont="1" applyFill="1" applyBorder="1"/>
    <xf numFmtId="0" fontId="24" fillId="52" borderId="40" xfId="0" applyFont="1" applyFill="1" applyBorder="1"/>
    <xf numFmtId="0" fontId="40" fillId="52" borderId="40" xfId="0" applyFont="1" applyFill="1" applyBorder="1"/>
    <xf numFmtId="174" fontId="40" fillId="52" borderId="40" xfId="0" applyNumberFormat="1" applyFont="1" applyFill="1" applyBorder="1"/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350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46257.684086111112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2" t="s">
        <v>49</v>
      </c>
      <c r="B9" s="353"/>
      <c r="C9" s="353"/>
      <c r="D9" s="353"/>
      <c r="E9" s="353"/>
      <c r="F9" s="354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3"/>
      <c r="B74" s="324" t="s">
        <v>26</v>
      </c>
      <c r="C74" s="325">
        <f>SUM(C2:C73)</f>
        <v>0</v>
      </c>
      <c r="D74" s="324"/>
      <c r="E74" s="325">
        <f>SUM(E2:E73)</f>
        <v>0</v>
      </c>
      <c r="F74" s="325">
        <f>SUM(F2:F73)</f>
        <v>0</v>
      </c>
      <c r="G74" s="326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7" t="s">
        <v>203</v>
      </c>
      <c r="B1" s="357" t="s">
        <v>204</v>
      </c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59"/>
      <c r="Q1" s="355" t="s">
        <v>205</v>
      </c>
      <c r="R1" s="356"/>
      <c r="S1" s="356"/>
      <c r="T1" s="356"/>
      <c r="U1" s="356"/>
      <c r="V1" s="356"/>
      <c r="W1" s="356"/>
      <c r="X1" s="356"/>
      <c r="Y1" s="356"/>
      <c r="Z1" s="360" t="s">
        <v>206</v>
      </c>
      <c r="AA1" s="356"/>
      <c r="AB1" s="356"/>
      <c r="AC1" s="356"/>
      <c r="AE1" s="361" t="s">
        <v>207</v>
      </c>
    </row>
    <row r="2" spans="1:31" ht="43.5" customHeight="1" x14ac:dyDescent="0.35">
      <c r="A2" s="362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56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7">
        <f ca="1">IF(CONTROLE!$B$14="","",CONTROLE!$B$14)</f>
        <v>46257.684086111112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4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8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4" t="s">
        <v>262</v>
      </c>
    </row>
    <row r="15" spans="1:3" x14ac:dyDescent="0.35">
      <c r="A15" s="6" t="s">
        <v>263</v>
      </c>
      <c r="B15" s="328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4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29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3" t="s">
        <v>273</v>
      </c>
      <c r="B25" s="364"/>
      <c r="C25" s="365"/>
    </row>
    <row r="26" spans="1:3" x14ac:dyDescent="0.35">
      <c r="A26" s="330" t="s">
        <v>274</v>
      </c>
      <c r="B26" s="370" t="s">
        <v>275</v>
      </c>
      <c r="C26" s="371"/>
    </row>
    <row r="27" spans="1:3" x14ac:dyDescent="0.35">
      <c r="A27" s="331" t="s">
        <v>276</v>
      </c>
      <c r="B27" s="372" t="s">
        <v>277</v>
      </c>
      <c r="C27" s="369"/>
    </row>
    <row r="28" spans="1:3" x14ac:dyDescent="0.35">
      <c r="A28" s="332" t="s">
        <v>278</v>
      </c>
      <c r="B28" s="368" t="s">
        <v>279</v>
      </c>
      <c r="C28" s="369"/>
    </row>
    <row r="29" spans="1:3" x14ac:dyDescent="0.35">
      <c r="A29" s="333" t="s">
        <v>280</v>
      </c>
      <c r="B29" s="366" t="s">
        <v>281</v>
      </c>
      <c r="C29" s="36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1" t="s">
        <v>282</v>
      </c>
      <c r="B1" s="356"/>
      <c r="C1" s="356"/>
      <c r="D1" s="356"/>
      <c r="E1" s="356"/>
      <c r="F1" s="356"/>
      <c r="G1" s="356"/>
      <c r="H1" s="356"/>
      <c r="I1" s="356"/>
      <c r="J1" s="356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56"/>
      <c r="C2" s="356"/>
      <c r="D2" s="356"/>
      <c r="E2" s="356"/>
      <c r="F2" s="356"/>
      <c r="G2" s="356"/>
      <c r="H2" s="356"/>
      <c r="I2" s="356"/>
      <c r="J2" s="356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75" t="str">
        <f>IF(AND(RESULTADOS!$G$43="Sim",RESULTADOS!$D$43&lt;&gt;""),RESULTADOS!$D$43,"")</f>
        <v/>
      </c>
      <c r="E5" s="376"/>
      <c r="F5" s="376"/>
      <c r="G5" s="376"/>
      <c r="H5" s="376"/>
      <c r="I5" s="376"/>
      <c r="J5" s="377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9" t="s">
        <v>294</v>
      </c>
      <c r="B6" s="356"/>
      <c r="C6" s="356"/>
      <c r="D6" s="356"/>
      <c r="E6" s="356"/>
      <c r="F6" s="356"/>
      <c r="G6" s="356"/>
      <c r="H6" s="356"/>
      <c r="I6" s="356"/>
      <c r="J6" s="356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8" t="s">
        <v>295</v>
      </c>
      <c r="B8" s="356"/>
      <c r="C8" s="356"/>
      <c r="D8" s="356"/>
      <c r="E8" s="356"/>
      <c r="F8" s="356"/>
      <c r="G8" s="356"/>
      <c r="H8" s="356"/>
      <c r="I8" s="356"/>
      <c r="J8" s="356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56"/>
      <c r="C17" s="356"/>
      <c r="D17" s="356"/>
      <c r="E17" s="356"/>
      <c r="F17" s="356"/>
      <c r="G17" s="356"/>
      <c r="H17" s="356"/>
      <c r="I17" s="356"/>
      <c r="J17" s="356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8" t="s">
        <v>306</v>
      </c>
      <c r="B19" s="356"/>
      <c r="C19" s="356"/>
      <c r="D19" s="356"/>
      <c r="E19" s="356"/>
      <c r="F19" s="356"/>
      <c r="G19" s="356"/>
      <c r="H19" s="356"/>
      <c r="I19" s="356"/>
      <c r="J19" s="356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 t="s">
        <v>515</v>
      </c>
      <c r="D20" s="62" t="str">
        <f>IF(COUNTIF(financeiro!$C$2:$C$73,"&lt;&gt;")=0,"",ROUND(SUM(financeiro!$C$2:$C$73),2))</f>
        <v/>
      </c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75" t="str">
        <f>IF(AND(RESULTADOS!$G$44="Sim",RESULTADOS!$D$44&lt;&gt;""),RESULTADOS!$D$44,"")</f>
        <v/>
      </c>
      <c r="E24" s="376"/>
      <c r="F24" s="376"/>
      <c r="G24" s="376"/>
      <c r="H24" s="376"/>
      <c r="I24" s="376"/>
      <c r="J24" s="377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75" t="str">
        <f>IF(AND(RESULTADOS!$G$45="Sim",RESULTADOS!$D$45&lt;&gt;""),RESULTADOS!$D$45,"")</f>
        <v/>
      </c>
      <c r="E25" s="376"/>
      <c r="F25" s="376"/>
      <c r="G25" s="376"/>
      <c r="H25" s="376"/>
      <c r="I25" s="376"/>
      <c r="J25" s="377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$B$4="Financeiro",IF(OR($D$20="",B21="",D35="",AND(B24&lt;&gt;"",NOT(ISNUMBER(B24)))),"",ROUND($D$20+B21+D35+IF(ISNUMBER(B24),B24,0)+IF(ISNUMBER($N$263),$N$263,0),2)),IF(OR(B23="",AND(B24&lt;&gt;"",NOT(ISNUMBER(B24)))),"",ROUND(B23+IF(ISNUMBER(B24),B24,0)+IF(ISNUMBER($N$263),$N$263,0),2))))))</f>
        <v/>
      </c>
      <c r="C26" s="124" t="s">
        <v>304</v>
      </c>
      <c r="D26" s="62"/>
      <c r="E26" s="380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76"/>
      <c r="G26" s="376"/>
      <c r="H26" s="376"/>
      <c r="I26" s="376"/>
      <c r="J26" s="377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56"/>
      <c r="C27" s="356"/>
      <c r="D27" s="356"/>
      <c r="E27" s="356"/>
      <c r="F27" s="356"/>
      <c r="G27" s="356"/>
      <c r="H27" s="356"/>
      <c r="I27" s="356"/>
      <c r="J27" s="356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IF($B$4="Financeiro",$B$23,$B$26)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8" t="s">
        <v>331</v>
      </c>
      <c r="B30" s="356"/>
      <c r="C30" s="356"/>
      <c r="D30" s="356"/>
      <c r="E30" s="356"/>
      <c r="F30" s="356"/>
      <c r="G30" s="356"/>
      <c r="H30" s="356"/>
      <c r="I30" s="356"/>
      <c r="J30" s="356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2"/>
      <c r="C36" s="383"/>
      <c r="D36" s="383"/>
      <c r="E36" s="384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8" t="s">
        <v>351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9"/>
      <c r="B48" s="356"/>
      <c r="C48" s="356"/>
      <c r="D48" s="356"/>
      <c r="E48" s="356"/>
      <c r="F48" s="356"/>
      <c r="G48" s="356"/>
      <c r="H48" s="356"/>
      <c r="I48" s="356"/>
      <c r="J48" s="356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9"/>
      <c r="B49" s="356"/>
      <c r="C49" s="356"/>
      <c r="D49" s="356"/>
      <c r="E49" s="356"/>
      <c r="F49" s="356"/>
      <c r="G49" s="356"/>
      <c r="H49" s="356"/>
      <c r="I49" s="356"/>
      <c r="J49" s="356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73" t="s">
        <v>379</v>
      </c>
      <c r="B52" s="374"/>
      <c r="C52" s="374"/>
      <c r="D52" s="374"/>
      <c r="E52" s="374"/>
      <c r="F52" s="374"/>
      <c r="G52" s="374"/>
      <c r="H52" s="374"/>
      <c r="I52" s="61"/>
      <c r="J52" s="373" t="s">
        <v>380</v>
      </c>
      <c r="K52" s="374"/>
      <c r="L52" s="374"/>
      <c r="M52" s="374"/>
      <c r="N52" s="374"/>
      <c r="O52" s="374"/>
      <c r="P52" s="374"/>
      <c r="Q52" s="374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77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21.45312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387" t="s">
        <v>282</v>
      </c>
      <c r="B1" s="387"/>
      <c r="C1" s="387"/>
      <c r="D1" s="387"/>
      <c r="E1" s="387"/>
      <c r="F1" s="387"/>
      <c r="G1" s="388" t="str">
        <f ca="1">$B$3</f>
        <v>REVISE</v>
      </c>
      <c r="H1" s="389"/>
    </row>
    <row r="2" spans="1:10" ht="90.5" customHeight="1" x14ac:dyDescent="0.3">
      <c r="A2" s="390" t="s">
        <v>488</v>
      </c>
      <c r="B2" s="390"/>
      <c r="C2" s="390"/>
      <c r="D2" s="390"/>
      <c r="E2" s="390"/>
      <c r="F2" s="390"/>
      <c r="G2" s="391" t="str">
        <f ca="1">IF($J$5=0,"Sem pendências","PENDÊNCIAS:"&amp;CHAR(10)&amp;_xlfn.TEXTJOIN(CHAR(10),TRUE,IF($H$8&lt;&gt;"VALIDADO","• VTA não validado.",""),IF($H$14&lt;&gt;"VALIDADO","• Retroativo não validado.",""),IF($H$24&lt;&gt;"VALIDADO","• Remanescente não validado.",""),IF($H$33="REVISE","• "&amp;IF(posicao_referencia!$I$10="REVISE",posicao_referencia!$I$11,"Ciclo em execução não preenchido ou incompleto — VTA da posição atual indisponível."),""),IF(COUNTIF($H$43:$H$50,"REVISE")&gt;0,"• "&amp;COUNTIF($H$43:$H$50,"REVISE")&amp;" checagem(ns) de itens com REVISE.","")))&amp;IF(AND($H$33="ESTIMADO",posicao_referencia!$I$10="ESTIMADO"),CHAR(10)&amp;"Posição física de "&amp;RIGHT("0"&amp;DAY(posicao_referencia!$I$9),2)&amp;"/"&amp;RIGHT("0"&amp;MONTH(posicao_referencia!$I$9),2)&amp;"/"&amp;YEAR(posicao_referencia!$I$9)&amp;" anterior à data de corte de "&amp;RIGHT("0"&amp;DAY(CONTROLE!$B$3),2)&amp;"/"&amp;RIGHT("0"&amp;MONTH(CONTROLE!$B$3),2)&amp;"/"&amp;YEAR(CONTROLE!$B$3)&amp;" — referência estimada.","")</f>
        <v>PENDÊNCIAS:
• VTA não validado.
• Retroativo não validado.
• Remanescente não validado.
• Ciclo em execução não preenchido ou incompleto — VTA da posição atual indisponível.</v>
      </c>
      <c r="H2" s="391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394" t="str">
        <f>$D$6</f>
        <v/>
      </c>
      <c r="H3" s="395"/>
      <c r="J3" s="256" t="s">
        <v>47</v>
      </c>
    </row>
    <row r="4" spans="1:10" ht="18" customHeight="1" x14ac:dyDescent="0.3">
      <c r="A4" s="305" t="s">
        <v>502</v>
      </c>
      <c r="B4" s="306"/>
      <c r="C4" s="336" t="str">
        <f>$H$8</f>
        <v>REVISE</v>
      </c>
      <c r="D4" s="337" t="s">
        <v>503</v>
      </c>
      <c r="E4" s="338" t="str">
        <f>$H$14</f>
        <v>REVISE</v>
      </c>
      <c r="F4" s="337" t="s">
        <v>504</v>
      </c>
      <c r="G4" s="307"/>
      <c r="H4" s="339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51" t="str">
        <f ca="1">IF($B$10="","",$B$10)</f>
        <v/>
      </c>
      <c r="D5" s="396" t="str">
        <f>$D$22</f>
        <v/>
      </c>
      <c r="E5" s="397"/>
      <c r="F5" s="262" t="str">
        <f>IF(CONTROLE!$B$3="","",CONTROLE!$B$3)</f>
        <v/>
      </c>
      <c r="G5" s="313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($H$8&lt;&gt;"VALIDADO")+($H$14&lt;&gt;"VALIDADO")+($H$24&lt;&gt;"VALIDADO")+($H$33="REVISE")+COUNTIF($H$43:$H$50,"REVISE")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0"/>
      <c r="D6" s="262" t="str">
        <f>IF($H$5="","",$H$5-1)</f>
        <v/>
      </c>
      <c r="E6" s="341" t="str">
        <f>IF($D$22&lt;&gt;"","Ciclos apurados",IF($J$6=0,"SELECIONE O MÉTODO NA ABA CONTROLE","INFORME A BASE DO MÉTODO"))</f>
        <v>SELECIONE O MÉTODO NA ABA CONTROLE</v>
      </c>
      <c r="F6" s="342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39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93"/>
      <c r="D7" s="393"/>
      <c r="E7" s="393"/>
      <c r="F7" s="393"/>
      <c r="G7" s="393"/>
      <c r="H7" s="393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5" t="str">
        <f>UPPER(CONTROLE!$B$2)</f>
        <v/>
      </c>
    </row>
    <row r="9" spans="1:10" ht="26" customHeight="1" x14ac:dyDescent="0.3">
      <c r="A9" s="279" t="s">
        <v>489</v>
      </c>
      <c r="B9" s="314" t="s">
        <v>432</v>
      </c>
      <c r="C9" s="400" t="s">
        <v>490</v>
      </c>
      <c r="D9" s="400"/>
      <c r="E9" s="400"/>
      <c r="F9" s="400" t="s">
        <v>433</v>
      </c>
      <c r="G9" s="400"/>
      <c r="H9" s="315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39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399"/>
      <c r="E10" s="399"/>
      <c r="F10" s="398" t="s">
        <v>434</v>
      </c>
      <c r="G10" s="399"/>
      <c r="H10" s="320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6" t="s">
        <v>492</v>
      </c>
      <c r="B11" s="317" t="str">
        <f>IF(MEMORIA_RESULTADOS!$W$48="","",MEMORIA_RESULTADOS!$W$48)</f>
        <v/>
      </c>
      <c r="C11" s="403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4"/>
      <c r="E11" s="404"/>
      <c r="F11" s="403" t="s">
        <v>435</v>
      </c>
      <c r="G11" s="404"/>
      <c r="H11" s="321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6" t="s">
        <v>493</v>
      </c>
      <c r="B12" s="317" t="str">
        <f>IFERROR(comparativo_VTA!$B$208,"")</f>
        <v/>
      </c>
      <c r="C12" s="403" t="s">
        <v>436</v>
      </c>
      <c r="D12" s="404"/>
      <c r="E12" s="404"/>
      <c r="F12" s="403" t="s">
        <v>437</v>
      </c>
      <c r="G12" s="404"/>
      <c r="H12" s="321" t="s">
        <v>438</v>
      </c>
    </row>
    <row r="13" spans="1:10" ht="46" customHeight="1" x14ac:dyDescent="0.3">
      <c r="A13" s="318" t="s">
        <v>494</v>
      </c>
      <c r="B13" s="319" t="str">
        <f ca="1">IF(MEMORIA_RESULTADOS!$W$51="","",MEMORIA_RESULTADOS!$W$51)</f>
        <v/>
      </c>
      <c r="C13" s="401" t="s">
        <v>439</v>
      </c>
      <c r="D13" s="402"/>
      <c r="E13" s="402"/>
      <c r="F13" s="401" t="s">
        <v>440</v>
      </c>
      <c r="G13" s="402"/>
      <c r="H13" s="322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19" t="str">
        <f>IF($A$23="","",$A$23&amp;CHAR(10)&amp;"Pago: R$ "&amp;ROUND($B$23,2)&amp;"  ·  Reajustado: R$ "&amp;ROUND($C$23,2)&amp;"  ·  Delta: R$ "&amp;ROUND($D$23,2)&amp;CHAR(10)&amp;$E$23)</f>
        <v/>
      </c>
      <c r="F16" s="420"/>
      <c r="G16" s="420"/>
      <c r="H16" s="420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21"/>
      <c r="F17" s="420"/>
      <c r="G17" s="420"/>
      <c r="H17" s="420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21"/>
      <c r="F18" s="420"/>
      <c r="G18" s="420"/>
      <c r="H18" s="420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21"/>
      <c r="F19" s="420"/>
      <c r="G19" s="420"/>
      <c r="H19" s="420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21"/>
      <c r="F20" s="420"/>
      <c r="G20" s="420"/>
      <c r="H20" s="420"/>
    </row>
    <row r="21" spans="1:8" ht="19" customHeight="1" x14ac:dyDescent="0.3">
      <c r="A21" s="343" t="s">
        <v>444</v>
      </c>
      <c r="B21" s="344"/>
      <c r="C21" s="344"/>
      <c r="D21" s="344" t="str">
        <f>IF(ISNUMBER(MEMORIA_RESULTADOS!$B$5),ROUND(RETRO_OFICIAL-SUM($D$16:$D$20),2),"")</f>
        <v/>
      </c>
      <c r="E21" s="421"/>
      <c r="F21" s="420"/>
      <c r="G21" s="420"/>
      <c r="H21" s="420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5" t="str">
        <f>IF(OR(MEMORIA_RESULTADOS!$B$4&lt;&gt;"PCs",MEMORIA_RESULTADOS!$T$28=0),"","PCs sem efeito financeiro: "&amp;MEMORIA_RESULTADOS!$T$28&amp;" PC(s)")</f>
        <v/>
      </c>
      <c r="B23" s="345" t="str">
        <f>IF(OR(MEMORIA_RESULTADOS!$B$4&lt;&gt;"PCs",MEMORIA_RESULTADOS!$T$28=0),"",MEMORIA_RESULTADOS!$T$29)</f>
        <v/>
      </c>
      <c r="C23" s="345" t="str">
        <f>IF(OR(MEMORIA_RESULTADOS!$B$4&lt;&gt;"PCs",MEMORIA_RESULTADOS!$T$28=0),"",ROUND(MEMORIA_RESULTADOS!$T$29+MEMORIA_RESULTADOS!$T$30,2))</f>
        <v/>
      </c>
      <c r="D23" s="345" t="str">
        <f>IF(OR(MEMORIA_RESULTADOS!$B$4&lt;&gt;"PCs",MEMORIA_RESULTADOS!$T$28=0),"",MEMORIA_RESULTADOS!$T$30)</f>
        <v/>
      </c>
      <c r="E23" s="407" t="str">
        <f>IF(OR(MEMORIA_RESULTADOS!$B$4&lt;&gt;"PCs",MEMORIA_RESULTADOS!$T$28=0),"","Sem retroativo pela regra de DATA_PC. Detalhes: itens_PC -&gt; EFEITO_FINANCEIRO_PC = Nao")</f>
        <v/>
      </c>
      <c r="F23" s="408"/>
      <c r="G23" s="408"/>
      <c r="H23" s="408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409" t="s">
        <v>497</v>
      </c>
      <c r="F25" s="410"/>
      <c r="G25" s="410"/>
      <c r="H25" s="410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15"/>
      <c r="D34" s="416"/>
      <c r="E34" s="417" t="s">
        <v>498</v>
      </c>
      <c r="F34" s="418"/>
      <c r="G34" s="418"/>
      <c r="H34" s="418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1" t="str">
        <f ca="1">IF($B$35="","Aguardando dado","")</f>
        <v>Aguardando dado</v>
      </c>
      <c r="D35" s="412"/>
      <c r="E35" s="419" t="str">
        <f ca="1">IF($A$39="","",$A$39)</f>
        <v/>
      </c>
      <c r="F35" s="420"/>
      <c r="G35" s="420"/>
      <c r="H35" s="422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1" t="str">
        <f ca="1">IF($B$36="","Aguardando dado","")</f>
        <v>Aguardando dado</v>
      </c>
      <c r="D36" s="412"/>
      <c r="E36" s="421"/>
      <c r="F36" s="420"/>
      <c r="G36" s="420"/>
      <c r="H36" s="422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411" t="str">
        <f>IF($B$37="","Aguardando dado","")</f>
        <v>Aguardando dado</v>
      </c>
      <c r="D37" s="412"/>
      <c r="E37" s="421"/>
      <c r="F37" s="420"/>
      <c r="G37" s="420"/>
      <c r="H37" s="422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413" t="str">
        <f ca="1">IF($B$38="","Aguardando dado","")</f>
        <v>Aguardando dado</v>
      </c>
      <c r="D38" s="414"/>
      <c r="E38" s="421"/>
      <c r="F38" s="420"/>
      <c r="G38" s="420"/>
      <c r="H38" s="422"/>
    </row>
    <row r="39" spans="1:8" ht="15" customHeight="1" x14ac:dyDescent="0.3">
      <c r="A39" s="405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6"/>
      <c r="C39" s="406"/>
      <c r="D39" s="406"/>
      <c r="E39" s="406"/>
      <c r="F39" s="406"/>
      <c r="G39" s="406"/>
      <c r="H39" s="406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6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7" t="s">
        <v>464</v>
      </c>
      <c r="B55" s="348" t="str">
        <f>IF($B$5&lt;&gt;"PCs","",MEMORIA_RESULTADOS!$T$33)</f>
        <v/>
      </c>
      <c r="C55" s="348" t="s">
        <v>465</v>
      </c>
    </row>
    <row r="56" spans="1:8" ht="16" customHeight="1" x14ac:dyDescent="0.3">
      <c r="A56" s="347" t="s">
        <v>466</v>
      </c>
      <c r="B56" s="348" t="str">
        <f>IF($B$5&lt;&gt;"PCs","",MEMORIA_RESULTADOS!$T$34)</f>
        <v/>
      </c>
      <c r="C56" s="348" t="s">
        <v>467</v>
      </c>
    </row>
    <row r="57" spans="1:8" ht="16" customHeight="1" x14ac:dyDescent="0.3">
      <c r="A57" s="347" t="s">
        <v>468</v>
      </c>
      <c r="B57" s="348" t="str">
        <f>IF($B$5&lt;&gt;"PCs","",MEMORIA_RESULTADOS!$T$35)</f>
        <v/>
      </c>
      <c r="C57" s="348" t="s">
        <v>469</v>
      </c>
    </row>
    <row r="58" spans="1:8" ht="16" customHeight="1" x14ac:dyDescent="0.3">
      <c r="A58" s="347" t="s">
        <v>470</v>
      </c>
      <c r="B58" s="348" t="str">
        <f>IF($B$5&lt;&gt;"PCs","",MEMORIA_RESULTADOS!$T$36)</f>
        <v/>
      </c>
      <c r="C58" s="348" t="s">
        <v>471</v>
      </c>
    </row>
    <row r="59" spans="1:8" ht="16" customHeight="1" x14ac:dyDescent="0.3">
      <c r="A59" s="347" t="s">
        <v>472</v>
      </c>
      <c r="B59" s="348" t="str">
        <f>IF($B$5&lt;&gt;"PCs","",MEMORIA_RESULTADOS!$T$37)</f>
        <v/>
      </c>
      <c r="C59" s="348" t="s">
        <v>473</v>
      </c>
    </row>
    <row r="60" spans="1:8" ht="16" customHeight="1" x14ac:dyDescent="0.3">
      <c r="A60" s="347" t="s">
        <v>474</v>
      </c>
      <c r="B60" s="349" t="str">
        <f>$D$22</f>
        <v/>
      </c>
      <c r="C60" s="348" t="s">
        <v>475</v>
      </c>
    </row>
    <row r="61" spans="1:8" ht="16" customHeight="1" x14ac:dyDescent="0.3">
      <c r="A61" s="347" t="s">
        <v>476</v>
      </c>
      <c r="B61" s="349" t="str">
        <f ca="1">$B$36</f>
        <v/>
      </c>
      <c r="C61" s="348" t="s">
        <v>477</v>
      </c>
    </row>
    <row r="62" spans="1:8" ht="16" customHeight="1" x14ac:dyDescent="0.3">
      <c r="A62" s="347" t="s">
        <v>478</v>
      </c>
      <c r="B62" s="349" t="str">
        <f ca="1">$B$38</f>
        <v/>
      </c>
      <c r="C62" s="348" t="s">
        <v>479</v>
      </c>
    </row>
    <row r="63" spans="1:8" ht="16" customHeight="1" x14ac:dyDescent="0.3">
      <c r="A63" s="347" t="s">
        <v>480</v>
      </c>
      <c r="B63" s="349" t="str">
        <f ca="1">$B$10</f>
        <v/>
      </c>
      <c r="C63" s="348" t="s">
        <v>481</v>
      </c>
    </row>
    <row r="64" spans="1:8" ht="16" customHeight="1" x14ac:dyDescent="0.3">
      <c r="A64" s="347" t="s">
        <v>482</v>
      </c>
      <c r="B64" s="348" t="str">
        <f>"Linhas 10 a 12 desta aba"</f>
        <v>Linhas 10 a 12 desta aba</v>
      </c>
      <c r="C64" s="348" t="s">
        <v>483</v>
      </c>
    </row>
    <row r="65" spans="1:5" ht="16" customHeight="1" x14ac:dyDescent="0.3">
      <c r="A65" s="347" t="s">
        <v>484</v>
      </c>
      <c r="B65" s="349" t="str">
        <f ca="1">$B$13</f>
        <v/>
      </c>
      <c r="C65" s="348" t="s">
        <v>485</v>
      </c>
    </row>
    <row r="66" spans="1:5" ht="16" customHeight="1" x14ac:dyDescent="0.3">
      <c r="A66" s="347" t="s">
        <v>486</v>
      </c>
      <c r="B66" s="348" t="str">
        <f ca="1">$B$3</f>
        <v>REVISE</v>
      </c>
      <c r="C66" s="348" t="s">
        <v>487</v>
      </c>
    </row>
    <row r="68" spans="1:5" x14ac:dyDescent="0.3">
      <c r="A68" s="423" t="s">
        <v>516</v>
      </c>
    </row>
    <row r="69" spans="1:5" x14ac:dyDescent="0.3">
      <c r="A69" s="256" t="s">
        <v>517</v>
      </c>
    </row>
    <row r="70" spans="1:5" x14ac:dyDescent="0.3">
      <c r="A70" s="256" t="str">
        <f>IF(MEMORIA_RESULTADOS!$B$4="Financeiro","Metodo Financeiro: execucao ja realizada = valores efetivamente desembolsados informados no financeiro.",IF(MEMORIA_RESULTADOS!$B$4="PCs","Metodo PCs: execucao ja realizada = valores apurados pelos Pedidos de Compra conforme as regras do metodo.",IF(MEMORIA_RESULTADOS!$B$4="Itens","Metodo Consumido: execucao ja realizada = quantidades consumidas x valores unitarios aplicaveis.","Selecione o metodo em CONTROLE!B1.")))</f>
        <v>Selecione o metodo em CONTROLE!B1.</v>
      </c>
    </row>
    <row r="71" spans="1:5" x14ac:dyDescent="0.3">
      <c r="A71" s="424" t="str">
        <f>IF(MEMORIA_RESULTADOS!$B$4="Financeiro","8. CONFERENCIA DA EXECUCAO (Financeiro) - camada de auditoria; nao recalcula o VTA oficial","8. CONFERENCIA DA EXECUCAO - auditoria especifica do metodo Financeiro; nao aplicavel ao metodo selecionado")</f>
        <v>8. CONFERENCIA DA EXECUCAO - auditoria especifica do metodo Financeiro; nao aplicavel ao metodo selecionado</v>
      </c>
      <c r="B71" s="425"/>
      <c r="C71" s="425"/>
      <c r="D71" s="425"/>
      <c r="E71" s="425"/>
    </row>
    <row r="72" spans="1:5" x14ac:dyDescent="0.3">
      <c r="A72" s="426" t="s">
        <v>296</v>
      </c>
      <c r="B72" s="426" t="s">
        <v>518</v>
      </c>
      <c r="C72" s="426" t="s">
        <v>519</v>
      </c>
      <c r="D72" s="426" t="s">
        <v>520</v>
      </c>
      <c r="E72" s="426" t="s">
        <v>304</v>
      </c>
    </row>
    <row r="73" spans="1:5" x14ac:dyDescent="0.3">
      <c r="A73" s="427" t="s">
        <v>21</v>
      </c>
      <c r="B73" s="428" t="str">
        <f>IF(MEMORIA_RESULTADOS!$B$4&lt;&gt;"Financeiro","Nao aplicavel ao metodo selecionado",IF(COUNTIFS(financeiro!$B$2:$B$73,"c0",financeiro!$C$2:$C$73,"&lt;&gt;")=0,"",ROUND(SUMIFS(financeiro!$C$2:$C$73,financeiro!$B$2:$B$73,"c0"),2)))</f>
        <v>Nao aplicavel ao metodo selecionado</v>
      </c>
      <c r="C73" s="428" t="str">
        <f>IF(MEMORIA_RESULTADOS!$B$4&lt;&gt;"Financeiro","Nao aplicavel ao metodo selecionado",IF(SUMPRODUCT((posicao_contratual!$A$2:$A$201&lt;&gt;"")*(((1-ISNUMBER(posicao_contratual!$F$2:$F$201))+((1-ISNUMBER(posicao_contratual!$E$2:$E$201))))&gt;0))&gt;0,"NAO COMPARAVEL",ROUND(SUMPRODUCT((N(posicao_contratual!$E$2:$E$201)-N(posicao_contratual!$F$2:$F$201))*N(historico_VU!$C$2:$C$201)),2)))</f>
        <v>Nao aplicavel ao metodo selecionado</v>
      </c>
      <c r="D73" s="428" t="str">
        <f>IF(MEMORIA_RESULTADOS!$B$4&lt;&gt;"Financeiro","Nao aplicavel ao metodo selecionado",IF(OR(B73="",C73="",C73="NAO COMPARAVEL"),"",ROUND(B73-C73,2)))</f>
        <v>Nao aplicavel ao metodo selecionado</v>
      </c>
      <c r="E73" s="427" t="str">
        <f>IF(MEMORIA_RESULTADOS!$B$4&lt;&gt;"Financeiro","NAO APLICAVEL",IF(OR(B73="",C73="",C73="NAO COMPARAVEL"),"NAO COMPARAVEL",IF(ROUND(D73,2)=0,"OK","REVISAR")))</f>
        <v>NAO APLICAVEL</v>
      </c>
    </row>
    <row r="74" spans="1:5" x14ac:dyDescent="0.3">
      <c r="A74" s="427" t="s">
        <v>22</v>
      </c>
      <c r="B74" s="428" t="str">
        <f>IF(MEMORIA_RESULTADOS!$B$4&lt;&gt;"Financeiro","Nao aplicavel ao metodo selecionado",IF(COUNTIFS(financeiro!$B$2:$B$73,"c1",financeiro!$C$2:$C$73,"&lt;&gt;")=0,"",ROUND(SUMIFS(financeiro!$C$2:$C$73,financeiro!$B$2:$B$73,"c1"),2)))</f>
        <v>Nao aplicavel ao metodo selecionado</v>
      </c>
      <c r="C74" s="428" t="str">
        <f>IF(MEMORIA_RESULTADOS!$B$4&lt;&gt;"Financeiro","Nao aplicavel ao metodo selecionado",IF(SUMPRODUCT((posicao_contratual!$A$2:$A$201&lt;&gt;"")*(((1-ISNUMBER(posicao_contratual!$J$2:$J$201))+((1-ISNUMBER(posicao_contratual!$F$2:$F$201))*(1-ISNUMBER(posicao_contratual!$E$2:$E$201))))&gt;0))&gt;0,"NAO COMPARAVEL",ROUND(SUMPRODUCT((IF(ISNUMBER(posicao_contratual!$F$2:$F$201),N(posicao_contratual!$F$2:$F$201),N(posicao_contratual!$E$2:$E$201))-N(posicao_contratual!$J$2:$J$201))*N(historico_VU!$D$2:$D$201)),2)))</f>
        <v>Nao aplicavel ao metodo selecionado</v>
      </c>
      <c r="D74" s="428" t="str">
        <f>IF(MEMORIA_RESULTADOS!$B$4&lt;&gt;"Financeiro","Nao aplicavel ao metodo selecionado",IF(OR(B74="",C74="",C74="NAO COMPARAVEL"),"",ROUND(B74-C74,2)))</f>
        <v>Nao aplicavel ao metodo selecionado</v>
      </c>
      <c r="E74" s="427" t="str">
        <f>IF(MEMORIA_RESULTADOS!$B$4&lt;&gt;"Financeiro","NAO APLICAVEL",IF(OR(B74="",C74="",C74="NAO COMPARAVEL"),"NAO COMPARAVEL",IF(ROUND(D74,2)=0,"OK","REVISAR")))</f>
        <v>NAO APLICAVEL</v>
      </c>
    </row>
    <row r="75" spans="1:5" x14ac:dyDescent="0.3">
      <c r="A75" s="427" t="s">
        <v>23</v>
      </c>
      <c r="B75" s="428" t="str">
        <f>IF(MEMORIA_RESULTADOS!$B$4&lt;&gt;"Financeiro","Nao aplicavel ao metodo selecionado",IF(COUNTIFS(financeiro!$B$2:$B$73,"c2",financeiro!$C$2:$C$73,"&lt;&gt;")=0,"",ROUND(SUMIFS(financeiro!$C$2:$C$73,financeiro!$B$2:$B$73,"c2"),2)))</f>
        <v>Nao aplicavel ao metodo selecionado</v>
      </c>
      <c r="C75" s="428" t="str">
        <f>IF(MEMORIA_RESULTADOS!$B$4&lt;&gt;"Financeiro","Nao aplicavel ao metodo selecionado",IF(SUMPRODUCT((posicao_contratual!$A$2:$A$201&lt;&gt;"")*(((1-ISNUMBER(posicao_contratual!$N$2:$N$201))+((1-ISNUMBER(posicao_contratual!$J$2:$J$201))*(1-ISNUMBER(posicao_contratual!$F$2:$F$201))*(1-ISNUMBER(posicao_contratual!$E$2:$E$201))))&gt;0))&gt;0,"NAO COMPARAVEL",ROUND(SUMPRODUCT((IF(ISNUMBER(posicao_contratual!$J$2:$J$201),N(posicao_contratual!$J$2:$J$201),IF(ISNUMBER(posicao_contratual!$F$2:$F$201),N(posicao_contratual!$F$2:$F$201),N(posicao_contratual!$E$2:$E$201)))-N(posicao_contratual!$N$2:$N$201))*N(historico_VU!$E$2:$E$201)),2)))</f>
        <v>Nao aplicavel ao metodo selecionado</v>
      </c>
      <c r="D75" s="428" t="str">
        <f>IF(MEMORIA_RESULTADOS!$B$4&lt;&gt;"Financeiro","Nao aplicavel ao metodo selecionado",IF(OR(B75="",C75="",C75="NAO COMPARAVEL"),"",ROUND(B75-C75,2)))</f>
        <v>Nao aplicavel ao metodo selecionado</v>
      </c>
      <c r="E75" s="427" t="str">
        <f>IF(MEMORIA_RESULTADOS!$B$4&lt;&gt;"Financeiro","NAO APLICAVEL",IF(OR(B75="",C75="",C75="NAO COMPARAVEL"),"NAO COMPARAVEL",IF(ROUND(D75,2)=0,"OK","REVISAR")))</f>
        <v>NAO APLICAVEL</v>
      </c>
    </row>
    <row r="76" spans="1:5" x14ac:dyDescent="0.3">
      <c r="A76" s="427" t="s">
        <v>24</v>
      </c>
      <c r="B76" s="428" t="str">
        <f>IF(MEMORIA_RESULTADOS!$B$4&lt;&gt;"Financeiro","Nao aplicavel ao metodo selecionado",IF(COUNTIFS(financeiro!$B$2:$B$73,"c3",financeiro!$C$2:$C$73,"&lt;&gt;")=0,"",ROUND(SUMIFS(financeiro!$C$2:$C$73,financeiro!$B$2:$B$73,"c3"),2)))</f>
        <v>Nao aplicavel ao metodo selecionado</v>
      </c>
      <c r="C76" s="428" t="str">
        <f>IF(MEMORIA_RESULTADOS!$B$4&lt;&gt;"Financeiro","Nao aplicavel ao metodo selecionado",IF(SUMPRODUCT((posicao_contratual!$A$2:$A$201&lt;&gt;"")*(((1-ISNUMBER(posicao_contratual!$R$2:$R$201))+((1-ISNUMBER(posicao_contratual!$N$2:$N$201))*(1-ISNUMBER(posicao_contratual!$J$2:$J$201))*(1-ISNUMBER(posicao_contratual!$F$2:$F$201))*(1-ISNUMBER(posicao_contratual!$E$2:$E$201))))&gt;0))&gt;0,"NAO COMPARAVEL",ROUND(SUMPRODUCT((IF(ISNUMBER(posicao_contratual!$N$2:$N$201),N(posicao_contratual!$N$2:$N$201),IF(ISNUMBER(posicao_contratual!$J$2:$J$201),N(posicao_contratual!$J$2:$J$201),IF(ISNUMBER(posicao_contratual!$F$2:$F$201),N(posicao_contratual!$F$2:$F$201),N(posicao_contratual!$E$2:$E$201))))-N(posicao_contratual!$R$2:$R$201))*N(historico_VU!$F$2:$F$201)),2)))</f>
        <v>Nao aplicavel ao metodo selecionado</v>
      </c>
      <c r="D76" s="428" t="str">
        <f>IF(MEMORIA_RESULTADOS!$B$4&lt;&gt;"Financeiro","Nao aplicavel ao metodo selecionado",IF(OR(B76="",C76="",C76="NAO COMPARAVEL"),"",ROUND(B76-C76,2)))</f>
        <v>Nao aplicavel ao metodo selecionado</v>
      </c>
      <c r="E76" s="427" t="str">
        <f>IF(MEMORIA_RESULTADOS!$B$4&lt;&gt;"Financeiro","NAO APLICAVEL",IF(OR(B76="",C76="",C76="NAO COMPARAVEL"),"NAO COMPARAVEL",IF(ROUND(D76,2)=0,"OK","REVISAR")))</f>
        <v>NAO APLICAVEL</v>
      </c>
    </row>
    <row r="77" spans="1:5" x14ac:dyDescent="0.3">
      <c r="A77" s="427" t="s">
        <v>25</v>
      </c>
      <c r="B77" s="428" t="str">
        <f>IF(MEMORIA_RESULTADOS!$B$4&lt;&gt;"Financeiro","Nao aplicavel ao metodo selecionado",IF(COUNTIFS(financeiro!$B$2:$B$73,"c4",financeiro!$C$2:$C$73,"&lt;&gt;")=0,"",ROUND(SUMIFS(financeiro!$C$2:$C$73,financeiro!$B$2:$B$73,"c4"),2)))</f>
        <v>Nao aplicavel ao metodo selecionado</v>
      </c>
      <c r="C77" s="428" t="str">
        <f>IF(MEMORIA_RESULTADOS!$B$4&lt;&gt;"Financeiro","Nao aplicavel ao metodo selecionado",IF(SUMPRODUCT((posicao_contratual!$A$2:$A$201&lt;&gt;"")*(((1-ISNUMBER(posicao_contratual!$V$2:$V$201))+((1-ISNUMBER(posicao_contratual!$R$2:$R$201))*(1-ISNUMBER(posicao_contratual!$N$2:$N$201))*(1-ISNUMBER(posicao_contratual!$J$2:$J$201))*(1-ISNUMBER(posicao_contratual!$F$2:$F$201))*(1-ISNUMBER(posicao_contratual!$E$2:$E$201))))&gt;0))&gt;0,"NAO COMPARAVEL",ROUND(SUMPRODUCT((IF(ISNUMBER(posicao_contratual!$R$2:$R$201),N(posicao_contratual!$R$2:$R$201),IF(ISNUMBER(posicao_contratual!$N$2:$N$201),N(posicao_contratual!$N$2:$N$201),IF(ISNUMBER(posicao_contratual!$J$2:$J$201),N(posicao_contratual!$J$2:$J$201),IF(ISNUMBER(posicao_contratual!$F$2:$F$201),N(posicao_contratual!$F$2:$F$201),N(posicao_contratual!$E$2:$E$201)))))-N(posicao_contratual!$V$2:$V$201))*N(historico_VU!$G$2:$G$201)),2)))</f>
        <v>Nao aplicavel ao metodo selecionado</v>
      </c>
      <c r="D77" s="428" t="str">
        <f>IF(MEMORIA_RESULTADOS!$B$4&lt;&gt;"Financeiro","Nao aplicavel ao metodo selecionado",IF(OR(B77="",C77="",C77="NAO COMPARAVEL"),"",ROUND(B77-C77,2)))</f>
        <v>Nao aplicavel ao metodo selecionado</v>
      </c>
      <c r="E77" s="427" t="str">
        <f>IF(MEMORIA_RESULTADOS!$B$4&lt;&gt;"Financeiro","NAO APLICAVEL",IF(OR(B77="",C77="",C77="NAO COMPARAVEL"),"NAO COMPARAVEL",IF(ROUND(D77,2)=0,"OK","REVISAR")))</f>
        <v>NAO APLICAVEL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2026-08-23T19:25:05Z</dcterms:modified>
</cp:coreProperties>
</file>