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vta_fin_575wb63g\"/>
    </mc:Choice>
  </mc:AlternateContent>
  <xr:revisionPtr revIDLastSave="0" documentId="13_ncr:1_{9BB5B9A9-C943-4EB4-B551-BA3CE1AB9721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4" l="1"/>
  <c r="J8" i="15"/>
  <c r="C3" i="15" s="1"/>
  <c r="A33" i="15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C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B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B36" i="1" s="1"/>
  <c r="A33" i="10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92" i="1"/>
  <c r="B191" i="1"/>
  <c r="A191" i="1"/>
  <c r="B179" i="1"/>
  <c r="A179" i="1"/>
  <c r="A176" i="1"/>
  <c r="B167" i="1"/>
  <c r="A167" i="1"/>
  <c r="B164" i="1"/>
  <c r="B155" i="1"/>
  <c r="A155" i="1"/>
  <c r="B143" i="1"/>
  <c r="A143" i="1"/>
  <c r="B131" i="1"/>
  <c r="A131" i="1"/>
  <c r="A120" i="1"/>
  <c r="B119" i="1"/>
  <c r="A119" i="1"/>
  <c r="A116" i="1"/>
  <c r="B107" i="1"/>
  <c r="A107" i="1"/>
  <c r="B95" i="1"/>
  <c r="A95" i="1"/>
  <c r="B83" i="1"/>
  <c r="A83" i="1"/>
  <c r="A80" i="1"/>
  <c r="B71" i="1"/>
  <c r="A71" i="1"/>
  <c r="B68" i="1"/>
  <c r="A68" i="1"/>
  <c r="A59" i="1"/>
  <c r="A48" i="1"/>
  <c r="B47" i="1"/>
  <c r="A47" i="1"/>
  <c r="B44" i="1"/>
  <c r="B35" i="1"/>
  <c r="A35" i="1"/>
  <c r="B32" i="1"/>
  <c r="B23" i="1"/>
  <c r="A23" i="1"/>
  <c r="B11" i="1"/>
  <c r="A11" i="1"/>
  <c r="B14" i="2"/>
  <c r="B4" i="13" s="1"/>
  <c r="B13" i="2"/>
  <c r="B12" i="2"/>
  <c r="B11" i="2"/>
  <c r="B10" i="2" s="1"/>
  <c r="B9" i="2"/>
  <c r="W49" i="14"/>
  <c r="B8" i="13"/>
  <c r="I9" i="9"/>
  <c r="A56" i="1" l="1"/>
  <c r="A104" i="1"/>
  <c r="B77" i="15"/>
  <c r="B55" i="1"/>
  <c r="B140" i="1"/>
  <c r="A188" i="1"/>
  <c r="B20" i="1"/>
  <c r="B56" i="1"/>
  <c r="A152" i="1"/>
  <c r="B200" i="1"/>
  <c r="A96" i="1"/>
  <c r="B76" i="15"/>
  <c r="B120" i="1"/>
  <c r="A144" i="1"/>
  <c r="B144" i="1"/>
  <c r="B74" i="15"/>
  <c r="B168" i="1"/>
  <c r="A24" i="1"/>
  <c r="B75" i="15"/>
  <c r="A168" i="1"/>
  <c r="B73" i="15"/>
  <c r="A72" i="1"/>
  <c r="A192" i="1"/>
  <c r="B96" i="1"/>
  <c r="A36" i="1"/>
  <c r="A132" i="1"/>
  <c r="A156" i="1"/>
  <c r="A180" i="1"/>
  <c r="A12" i="1"/>
  <c r="A60" i="1"/>
  <c r="B180" i="1"/>
  <c r="B190" i="1"/>
  <c r="B90" i="1"/>
  <c r="A84" i="1"/>
  <c r="A108" i="1"/>
  <c r="B46" i="1"/>
  <c r="B84" i="1"/>
  <c r="B108" i="1"/>
  <c r="B22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G180" i="12" s="1"/>
  <c r="T180" i="5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Q87" i="9" s="1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D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G32" i="12" s="1"/>
  <c r="T32" i="5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Q172" i="5" s="1"/>
  <c r="BB172" i="5" s="1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G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C30" i="1" s="1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Q183" i="9" s="1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C19" i="9"/>
  <c r="K19" i="9"/>
  <c r="Q19" i="9" s="1"/>
  <c r="E19" i="9"/>
  <c r="C31" i="9"/>
  <c r="B31" i="9"/>
  <c r="K31" i="9"/>
  <c r="F31" i="9"/>
  <c r="E31" i="9"/>
  <c r="L31" i="9"/>
  <c r="E45" i="9"/>
  <c r="C45" i="9"/>
  <c r="K45" i="9"/>
  <c r="D45" i="9"/>
  <c r="L53" i="9"/>
  <c r="N53" i="9" s="1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Q146" i="9" s="1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E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B65" i="5" s="1"/>
  <c r="AC65" i="5" s="1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Q69" i="9" s="1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D62" i="1" s="1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F141" i="1" s="1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N134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Q8" i="9" s="1"/>
  <c r="D17" i="9"/>
  <c r="E17" i="9"/>
  <c r="K17" i="9"/>
  <c r="E36" i="9"/>
  <c r="C51" i="9"/>
  <c r="C66" i="9"/>
  <c r="B85" i="9"/>
  <c r="B111" i="9"/>
  <c r="B123" i="9"/>
  <c r="D123" i="9"/>
  <c r="N123" i="9" s="1"/>
  <c r="D126" i="9"/>
  <c r="E141" i="9"/>
  <c r="D171" i="9"/>
  <c r="Q171" i="9" s="1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M133" i="5" s="1"/>
  <c r="AT133" i="5" s="1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D105" i="1" s="1"/>
  <c r="AE103" i="10"/>
  <c r="J103" i="10"/>
  <c r="W103" i="10"/>
  <c r="G105" i="1" s="1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C139" i="1" s="1"/>
  <c r="AG137" i="10"/>
  <c r="P137" i="10"/>
  <c r="AJ137" i="10"/>
  <c r="Q137" i="10"/>
  <c r="AD137" i="10"/>
  <c r="F137" i="10"/>
  <c r="AC137" i="10"/>
  <c r="E137" i="10"/>
  <c r="W137" i="10"/>
  <c r="G139" i="1" s="1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Q196" i="5" s="1"/>
  <c r="BB196" i="5" s="1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B194" i="5" s="1"/>
  <c r="AC194" i="5" s="1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F31" i="1" s="1"/>
  <c r="C29" i="10"/>
  <c r="R29" i="10"/>
  <c r="Q29" i="5" s="1"/>
  <c r="BB29" i="5" s="1"/>
  <c r="AL29" i="10"/>
  <c r="Q72" i="10"/>
  <c r="N72" i="10"/>
  <c r="O72" i="5" s="1"/>
  <c r="AX72" i="5" s="1"/>
  <c r="AZ72" i="5" s="1"/>
  <c r="AG72" i="10"/>
  <c r="X84" i="10"/>
  <c r="D84" i="10"/>
  <c r="S84" i="10"/>
  <c r="F86" i="1" s="1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Q174" i="5" s="1"/>
  <c r="BB174" i="5" s="1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D175" i="11" s="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D41" i="11" s="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BG174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BB100" i="5"/>
  <c r="N12" i="6"/>
  <c r="N18" i="6"/>
  <c r="N24" i="6"/>
  <c r="N30" i="6"/>
  <c r="N36" i="6"/>
  <c r="N42" i="6"/>
  <c r="N48" i="6"/>
  <c r="N54" i="6"/>
  <c r="N60" i="6"/>
  <c r="N66" i="6"/>
  <c r="N72" i="6"/>
  <c r="N78" i="6"/>
  <c r="N84" i="6"/>
  <c r="N90" i="6"/>
  <c r="N96" i="6"/>
  <c r="N102" i="6"/>
  <c r="N108" i="6"/>
  <c r="N114" i="6"/>
  <c r="N120" i="6"/>
  <c r="N126" i="6"/>
  <c r="N132" i="6"/>
  <c r="N138" i="6"/>
  <c r="N144" i="6"/>
  <c r="N150" i="6"/>
  <c r="N156" i="6"/>
  <c r="N162" i="6"/>
  <c r="N168" i="6"/>
  <c r="N174" i="6"/>
  <c r="N180" i="6"/>
  <c r="N186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J260" i="14" s="1"/>
  <c r="D12" i="14"/>
  <c r="E12" i="14" s="1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L260" i="14"/>
  <c r="K260" i="14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99" i="6"/>
  <c r="N197" i="6"/>
  <c r="N193" i="6"/>
  <c r="N189" i="6"/>
  <c r="N185" i="6"/>
  <c r="N181" i="6"/>
  <c r="N177" i="6"/>
  <c r="N173" i="6"/>
  <c r="N169" i="6"/>
  <c r="N165" i="6"/>
  <c r="N161" i="6"/>
  <c r="N157" i="6"/>
  <c r="N153" i="6"/>
  <c r="N149" i="6"/>
  <c r="N145" i="6"/>
  <c r="N141" i="6"/>
  <c r="N137" i="6"/>
  <c r="N133" i="6"/>
  <c r="N129" i="6"/>
  <c r="N125" i="6"/>
  <c r="N121" i="6"/>
  <c r="N117" i="6"/>
  <c r="N113" i="6"/>
  <c r="N109" i="6"/>
  <c r="N105" i="6"/>
  <c r="N101" i="6"/>
  <c r="N97" i="6"/>
  <c r="N93" i="6"/>
  <c r="N89" i="6"/>
  <c r="N85" i="6"/>
  <c r="N81" i="6"/>
  <c r="N77" i="6"/>
  <c r="N73" i="6"/>
  <c r="N69" i="6"/>
  <c r="N65" i="6"/>
  <c r="N61" i="6"/>
  <c r="N57" i="6"/>
  <c r="N53" i="6"/>
  <c r="N49" i="6"/>
  <c r="N45" i="6"/>
  <c r="N41" i="6"/>
  <c r="N37" i="6"/>
  <c r="N33" i="6"/>
  <c r="N29" i="6"/>
  <c r="N25" i="6"/>
  <c r="N21" i="6"/>
  <c r="N17" i="6"/>
  <c r="N13" i="6"/>
  <c r="N9" i="6"/>
  <c r="N6" i="6"/>
  <c r="N196" i="6"/>
  <c r="N190" i="6"/>
  <c r="N187" i="6"/>
  <c r="N184" i="6"/>
  <c r="N178" i="6"/>
  <c r="N175" i="6"/>
  <c r="N172" i="6"/>
  <c r="N166" i="6"/>
  <c r="N163" i="6"/>
  <c r="N160" i="6"/>
  <c r="N154" i="6"/>
  <c r="N151" i="6"/>
  <c r="N148" i="6"/>
  <c r="N142" i="6"/>
  <c r="N139" i="6"/>
  <c r="N136" i="6"/>
  <c r="N130" i="6"/>
  <c r="N127" i="6"/>
  <c r="N124" i="6"/>
  <c r="N118" i="6"/>
  <c r="N115" i="6"/>
  <c r="N112" i="6"/>
  <c r="N106" i="6"/>
  <c r="N103" i="6"/>
  <c r="N100" i="6"/>
  <c r="N94" i="6"/>
  <c r="N91" i="6"/>
  <c r="N88" i="6"/>
  <c r="N82" i="6"/>
  <c r="N79" i="6"/>
  <c r="N76" i="6"/>
  <c r="N70" i="6"/>
  <c r="N67" i="6"/>
  <c r="N64" i="6"/>
  <c r="N58" i="6"/>
  <c r="N55" i="6"/>
  <c r="N52" i="6"/>
  <c r="N46" i="6"/>
  <c r="N43" i="6"/>
  <c r="N40" i="6"/>
  <c r="N34" i="6"/>
  <c r="N31" i="6"/>
  <c r="N28" i="6"/>
  <c r="N22" i="6"/>
  <c r="N19" i="6"/>
  <c r="N16" i="6"/>
  <c r="N10" i="6"/>
  <c r="N7" i="6"/>
  <c r="N2" i="6"/>
  <c r="N194" i="6"/>
  <c r="N191" i="6"/>
  <c r="N188" i="6"/>
  <c r="N182" i="6"/>
  <c r="N179" i="6"/>
  <c r="N176" i="6"/>
  <c r="N170" i="6"/>
  <c r="N167" i="6"/>
  <c r="N164" i="6"/>
  <c r="N158" i="6"/>
  <c r="N155" i="6"/>
  <c r="N152" i="6"/>
  <c r="N146" i="6"/>
  <c r="N143" i="6"/>
  <c r="N140" i="6"/>
  <c r="N134" i="6"/>
  <c r="N131" i="6"/>
  <c r="N128" i="6"/>
  <c r="N122" i="6"/>
  <c r="N119" i="6"/>
  <c r="N116" i="6"/>
  <c r="N110" i="6"/>
  <c r="N107" i="6"/>
  <c r="N104" i="6"/>
  <c r="N98" i="6"/>
  <c r="N95" i="6"/>
  <c r="N92" i="6"/>
  <c r="N86" i="6"/>
  <c r="N83" i="6"/>
  <c r="N80" i="6"/>
  <c r="N74" i="6"/>
  <c r="N71" i="6"/>
  <c r="N68" i="6"/>
  <c r="N62" i="6"/>
  <c r="N59" i="6"/>
  <c r="N56" i="6"/>
  <c r="N50" i="6"/>
  <c r="N47" i="6"/>
  <c r="N44" i="6"/>
  <c r="N38" i="6"/>
  <c r="N35" i="6"/>
  <c r="N32" i="6"/>
  <c r="N26" i="6"/>
  <c r="N23" i="6"/>
  <c r="N20" i="6"/>
  <c r="N14" i="6"/>
  <c r="N11" i="6"/>
  <c r="N8" i="6"/>
  <c r="N3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AY28" i="5"/>
  <c r="B20" i="13"/>
  <c r="N5" i="6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AZ28" i="5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D49" i="11" s="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Q25" i="5" s="1"/>
  <c r="I25" i="10"/>
  <c r="AH25" i="10"/>
  <c r="U25" i="10"/>
  <c r="H25" i="10"/>
  <c r="AF25" i="10"/>
  <c r="S25" i="10"/>
  <c r="F25" i="10"/>
  <c r="AE25" i="10"/>
  <c r="N25" i="10"/>
  <c r="O25" i="5" s="1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M13" i="5" s="1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N19" i="9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D3" i="11" s="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N126" i="9"/>
  <c r="B126" i="9"/>
  <c r="Q153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N196" i="9" s="1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F26" i="12"/>
  <c r="K27" i="11" s="1"/>
  <c r="E26" i="12"/>
  <c r="H27" i="11" s="1"/>
  <c r="D26" i="12"/>
  <c r="E27" i="11" s="1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F29" i="12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E184" i="12"/>
  <c r="G184" i="12"/>
  <c r="F184" i="12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N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D77" i="12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Q102" i="9" s="1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E14" i="10"/>
  <c r="AB14" i="5" s="1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F67" i="12"/>
  <c r="K68" i="11" s="1"/>
  <c r="D67" i="12"/>
  <c r="E68" i="11" s="1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D88" i="11" s="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Q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N177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D50" i="11" s="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F129" i="1" s="1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C129" i="1" s="1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N113" i="9" s="1"/>
  <c r="E113" i="9"/>
  <c r="C113" i="9"/>
  <c r="K125" i="9"/>
  <c r="L125" i="9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Q173" i="9" s="1"/>
  <c r="L173" i="9"/>
  <c r="N173" i="9" s="1"/>
  <c r="E173" i="9"/>
  <c r="C173" i="9"/>
  <c r="K185" i="9"/>
  <c r="Q185" i="9" s="1"/>
  <c r="L185" i="9"/>
  <c r="N185" i="9" s="1"/>
  <c r="E185" i="9"/>
  <c r="C185" i="9"/>
  <c r="F199" i="9"/>
  <c r="L199" i="9"/>
  <c r="K199" i="9"/>
  <c r="D199" i="9"/>
  <c r="E199" i="9"/>
  <c r="B199" i="9"/>
  <c r="E5" i="12"/>
  <c r="D5" i="12"/>
  <c r="G5" i="12"/>
  <c r="F5" i="12"/>
  <c r="K6" i="11" s="1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C38" i="1" s="1"/>
  <c r="I37" i="11"/>
  <c r="AF36" i="10"/>
  <c r="O36" i="10"/>
  <c r="E38" i="1" s="1"/>
  <c r="AC36" i="10"/>
  <c r="M36" i="10"/>
  <c r="AB36" i="10"/>
  <c r="L36" i="10"/>
  <c r="AA36" i="10"/>
  <c r="K36" i="10"/>
  <c r="D38" i="1" s="1"/>
  <c r="Y36" i="10"/>
  <c r="E36" i="10"/>
  <c r="AE36" i="10"/>
  <c r="F53" i="12"/>
  <c r="G57" i="12"/>
  <c r="F57" i="12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F79" i="12"/>
  <c r="K80" i="11" s="1"/>
  <c r="G79" i="12"/>
  <c r="D79" i="12"/>
  <c r="E80" i="11" s="1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Q6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D11" i="11" s="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D27" i="11" s="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G63" i="12"/>
  <c r="D63" i="12"/>
  <c r="E64" i="11" s="1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Q107" i="9" s="1"/>
  <c r="L107" i="9"/>
  <c r="E107" i="9"/>
  <c r="C107" i="9"/>
  <c r="K119" i="9"/>
  <c r="Q119" i="9" s="1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Q167" i="9" s="1"/>
  <c r="L167" i="9"/>
  <c r="E167" i="9"/>
  <c r="C167" i="9"/>
  <c r="K179" i="9"/>
  <c r="Q179" i="9" s="1"/>
  <c r="L179" i="9"/>
  <c r="E179" i="9"/>
  <c r="C179" i="9"/>
  <c r="D12" i="12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D17" i="11" s="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Q64" i="9"/>
  <c r="L64" i="9"/>
  <c r="D74" i="9"/>
  <c r="B88" i="9"/>
  <c r="Q88" i="9"/>
  <c r="L88" i="9"/>
  <c r="N88" i="9" s="1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D8" i="11" s="1"/>
  <c r="AI7" i="10"/>
  <c r="V7" i="10"/>
  <c r="Q7" i="5" s="1"/>
  <c r="I7" i="10"/>
  <c r="AF7" i="10"/>
  <c r="O7" i="10"/>
  <c r="E9" i="1" s="1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D64" i="11" s="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D65" i="12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G116" i="1" s="1"/>
  <c r="E114" i="10"/>
  <c r="AJ114" i="10"/>
  <c r="O114" i="10"/>
  <c r="E116" i="1" s="1"/>
  <c r="AG114" i="10"/>
  <c r="N114" i="10"/>
  <c r="AD114" i="10"/>
  <c r="K114" i="10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D44" i="11" s="1"/>
  <c r="AB43" i="10"/>
  <c r="P43" i="10"/>
  <c r="D43" i="10"/>
  <c r="L44" i="11"/>
  <c r="F44" i="11"/>
  <c r="AF43" i="10"/>
  <c r="S43" i="10"/>
  <c r="F43" i="10"/>
  <c r="AE43" i="10"/>
  <c r="R43" i="10"/>
  <c r="E43" i="10"/>
  <c r="AB43" i="5" s="1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D60" i="11" s="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Q83" i="5" s="1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D176" i="11" s="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D39" i="11" s="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N65" i="9"/>
  <c r="C71" i="9"/>
  <c r="C83" i="9"/>
  <c r="N89" i="9"/>
  <c r="C95" i="9"/>
  <c r="D194" i="9"/>
  <c r="L5" i="11"/>
  <c r="X4" i="14"/>
  <c r="Y4" i="14"/>
  <c r="O5" i="11"/>
  <c r="AH4" i="10"/>
  <c r="V4" i="10"/>
  <c r="J4" i="10"/>
  <c r="M4" i="5" s="1"/>
  <c r="I5" i="11"/>
  <c r="AI4" i="10"/>
  <c r="U4" i="10"/>
  <c r="H4" i="10"/>
  <c r="F5" i="11"/>
  <c r="AG4" i="10"/>
  <c r="T4" i="10"/>
  <c r="G4" i="10"/>
  <c r="C6" i="1" s="1"/>
  <c r="C5" i="11"/>
  <c r="D5" i="11" s="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G30" i="1" s="1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AB33" i="5" s="1"/>
  <c r="C34" i="11"/>
  <c r="AC33" i="10"/>
  <c r="P33" i="10"/>
  <c r="C33" i="10"/>
  <c r="T33" i="10"/>
  <c r="AK33" i="10"/>
  <c r="Y44" i="14"/>
  <c r="X44" i="14"/>
  <c r="F45" i="11"/>
  <c r="C45" i="11"/>
  <c r="D45" i="11" s="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F72" i="1" s="1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D74" i="1" s="1"/>
  <c r="Y72" i="10"/>
  <c r="F72" i="12" s="1"/>
  <c r="K73" i="11" s="1"/>
  <c r="J72" i="10"/>
  <c r="M72" i="5" s="1"/>
  <c r="AL72" i="10"/>
  <c r="V72" i="10"/>
  <c r="Q72" i="5" s="1"/>
  <c r="E72" i="10"/>
  <c r="L73" i="11"/>
  <c r="S72" i="10"/>
  <c r="F74" i="1" s="1"/>
  <c r="G73" i="12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4" i="1" s="1"/>
  <c r="F102" i="10"/>
  <c r="Y102" i="10"/>
  <c r="F102" i="12" s="1"/>
  <c r="K102" i="10"/>
  <c r="AK102" i="10"/>
  <c r="W102" i="10"/>
  <c r="G104" i="1" s="1"/>
  <c r="I102" i="10"/>
  <c r="F103" i="11"/>
  <c r="Z102" i="10"/>
  <c r="G102" i="10"/>
  <c r="C104" i="1" s="1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F121" i="12"/>
  <c r="K122" i="11" s="1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4" i="1" s="1"/>
  <c r="G132" i="10"/>
  <c r="C134" i="1" s="1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D153" i="11" s="1"/>
  <c r="AF152" i="10"/>
  <c r="T152" i="10"/>
  <c r="H152" i="10"/>
  <c r="AJ152" i="10"/>
  <c r="W152" i="10"/>
  <c r="J152" i="10"/>
  <c r="M152" i="5" s="1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E154" i="1" s="1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AB45" i="5" s="1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AB69" i="5" s="1"/>
  <c r="T69" i="10"/>
  <c r="Y71" i="14"/>
  <c r="X71" i="14"/>
  <c r="F72" i="11"/>
  <c r="AH71" i="10"/>
  <c r="I72" i="11"/>
  <c r="C72" i="11"/>
  <c r="D72" i="11" s="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Q96" i="5" s="1"/>
  <c r="E96" i="10"/>
  <c r="AB96" i="5" s="1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D133" i="12"/>
  <c r="F133" i="12"/>
  <c r="K134" i="11" s="1"/>
  <c r="G133" i="12"/>
  <c r="X143" i="14"/>
  <c r="O144" i="11"/>
  <c r="Y143" i="14"/>
  <c r="I144" i="11"/>
  <c r="AL143" i="10"/>
  <c r="Z143" i="10"/>
  <c r="N143" i="10"/>
  <c r="O143" i="5" s="1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F30" i="1" s="1"/>
  <c r="AK28" i="10"/>
  <c r="E31" i="10"/>
  <c r="AB31" i="5" s="1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D194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K95" i="9"/>
  <c r="Q95" i="9" s="1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D13" i="11" s="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C37" i="1" s="1"/>
  <c r="AE35" i="10"/>
  <c r="R35" i="10"/>
  <c r="E35" i="10"/>
  <c r="AB35" i="5" s="1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D114" i="11" s="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G168" i="12"/>
  <c r="T168" i="5" s="1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O110" i="5" s="1"/>
  <c r="X111" i="14"/>
  <c r="Y111" i="14"/>
  <c r="L112" i="11"/>
  <c r="F112" i="11"/>
  <c r="AL111" i="10"/>
  <c r="Z111" i="10"/>
  <c r="N111" i="10"/>
  <c r="B111" i="10"/>
  <c r="O112" i="11"/>
  <c r="C112" i="11"/>
  <c r="D112" i="11" s="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D187" i="11" s="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D126" i="11" s="1"/>
  <c r="AH125" i="10"/>
  <c r="V125" i="10"/>
  <c r="Q125" i="5" s="1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D166" i="11" s="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E180" i="12"/>
  <c r="D180" i="12"/>
  <c r="E181" i="11" s="1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D184" i="1" s="1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G192" i="12"/>
  <c r="T192" i="5" s="1"/>
  <c r="U192" i="12"/>
  <c r="T192" i="12"/>
  <c r="E192" i="12"/>
  <c r="H193" i="11" s="1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28" i="9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Q42" i="5" s="1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Q53" i="5" s="1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D82" i="12"/>
  <c r="G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C136" i="1" s="1"/>
  <c r="AA134" i="10"/>
  <c r="L134" i="10"/>
  <c r="Y134" i="10"/>
  <c r="G134" i="12" s="1"/>
  <c r="J134" i="10"/>
  <c r="AL134" i="10"/>
  <c r="W134" i="10"/>
  <c r="F134" i="10"/>
  <c r="V134" i="10"/>
  <c r="Q134" i="5" s="1"/>
  <c r="G151" i="12"/>
  <c r="F151" i="12"/>
  <c r="D151" i="12"/>
  <c r="G156" i="10"/>
  <c r="AK156" i="10"/>
  <c r="I161" i="10"/>
  <c r="N165" i="10"/>
  <c r="Y170" i="10"/>
  <c r="G170" i="12" s="1"/>
  <c r="T177" i="10"/>
  <c r="F182" i="10"/>
  <c r="D183" i="12"/>
  <c r="E184" i="11" s="1"/>
  <c r="G183" i="12"/>
  <c r="V185" i="10"/>
  <c r="T193" i="10"/>
  <c r="Y195" i="10"/>
  <c r="V18" i="11"/>
  <c r="L22" i="11"/>
  <c r="I43" i="11"/>
  <c r="V45" i="11"/>
  <c r="X57" i="11"/>
  <c r="U72" i="11"/>
  <c r="C76" i="11"/>
  <c r="D76" i="11" s="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H9" i="12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E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D10" i="11" s="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Q30" i="5" s="1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E98" i="12"/>
  <c r="Y99" i="14"/>
  <c r="X99" i="14"/>
  <c r="I100" i="11"/>
  <c r="AL99" i="10"/>
  <c r="Z99" i="10"/>
  <c r="N99" i="10"/>
  <c r="O99" i="5" s="1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Q99" i="5" s="1"/>
  <c r="H99" i="10"/>
  <c r="S99" i="10"/>
  <c r="AI99" i="10"/>
  <c r="X116" i="14"/>
  <c r="Y116" i="14"/>
  <c r="F117" i="11"/>
  <c r="C117" i="11"/>
  <c r="D117" i="11" s="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D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D30" i="11" s="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G130" i="1" s="1"/>
  <c r="H128" i="10"/>
  <c r="AJ128" i="10"/>
  <c r="U128" i="10"/>
  <c r="F128" i="10"/>
  <c r="AH128" i="10"/>
  <c r="S128" i="10"/>
  <c r="F130" i="1" s="1"/>
  <c r="C128" i="10"/>
  <c r="V128" i="10"/>
  <c r="Q128" i="5" s="1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Q193" i="5" s="1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D130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D128" i="1" s="1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F139" i="12"/>
  <c r="X150" i="14"/>
  <c r="Y150" i="14"/>
  <c r="C151" i="11"/>
  <c r="L151" i="11"/>
  <c r="I151" i="11"/>
  <c r="AJ150" i="10"/>
  <c r="X150" i="10"/>
  <c r="L150" i="10"/>
  <c r="AG150" i="10"/>
  <c r="T150" i="10"/>
  <c r="G150" i="10"/>
  <c r="C152" i="1" s="1"/>
  <c r="F151" i="11"/>
  <c r="AB150" i="10"/>
  <c r="N150" i="10"/>
  <c r="Z150" i="10"/>
  <c r="K150" i="10"/>
  <c r="Y150" i="10"/>
  <c r="E150" i="12" s="1"/>
  <c r="J150" i="10"/>
  <c r="R150" i="10"/>
  <c r="Q150" i="5" s="1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D177" i="11" s="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Q192" i="5" s="1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D58" i="11" s="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O107" i="5" s="1"/>
  <c r="E121" i="10"/>
  <c r="AB121" i="5" s="1"/>
  <c r="U121" i="10"/>
  <c r="AJ121" i="10"/>
  <c r="Y124" i="14"/>
  <c r="X124" i="14"/>
  <c r="F125" i="11"/>
  <c r="C125" i="11"/>
  <c r="D125" i="11" s="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AB149" i="5" s="1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M167" i="5" s="1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M191" i="5" s="1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E25" i="12"/>
  <c r="H26" i="11" s="1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D86" i="11" s="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D92" i="11" s="1"/>
  <c r="AD91" i="10"/>
  <c r="R91" i="10"/>
  <c r="F91" i="10"/>
  <c r="F92" i="11"/>
  <c r="AF91" i="10"/>
  <c r="S91" i="10"/>
  <c r="E91" i="10"/>
  <c r="AB91" i="5" s="1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Q107" i="5" s="1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Q153" i="5" s="1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C161" i="1" s="1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D182" i="1" s="1"/>
  <c r="W180" i="10"/>
  <c r="G182" i="1" s="1"/>
  <c r="G180" i="10"/>
  <c r="AK180" i="10"/>
  <c r="U180" i="10"/>
  <c r="F180" i="10"/>
  <c r="T180" i="10"/>
  <c r="Y183" i="14"/>
  <c r="X183" i="14"/>
  <c r="C184" i="11"/>
  <c r="D184" i="11" s="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Q109" i="5" s="1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D141" i="11" s="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D155" i="11" s="1"/>
  <c r="O154" i="10"/>
  <c r="AD154" i="10"/>
  <c r="Y157" i="14"/>
  <c r="X157" i="14"/>
  <c r="I158" i="11"/>
  <c r="F158" i="11"/>
  <c r="AH157" i="10"/>
  <c r="V157" i="10"/>
  <c r="Q157" i="5" s="1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D161" i="11" s="1"/>
  <c r="AG160" i="10"/>
  <c r="T160" i="10"/>
  <c r="G160" i="10"/>
  <c r="O161" i="11"/>
  <c r="L161" i="11"/>
  <c r="I161" i="11"/>
  <c r="O160" i="10"/>
  <c r="AD160" i="10"/>
  <c r="K162" i="10"/>
  <c r="D164" i="1" s="1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O77" i="5" s="1"/>
  <c r="AA77" i="10"/>
  <c r="X98" i="14"/>
  <c r="Y98" i="14"/>
  <c r="F99" i="11"/>
  <c r="C99" i="11"/>
  <c r="D99" i="11" s="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D140" i="11" s="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AB148" i="5" s="1"/>
  <c r="C149" i="11"/>
  <c r="D149" i="11" s="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G164" i="1" s="1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D164" i="12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W32" i="12"/>
  <c r="V32" i="12"/>
  <c r="T32" i="12"/>
  <c r="E32" i="12"/>
  <c r="H33" i="11" s="1"/>
  <c r="J33" i="11" s="1"/>
  <c r="D32" i="12"/>
  <c r="E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F19" i="12"/>
  <c r="K20" i="11" s="1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H143" i="14"/>
  <c r="F143" i="14"/>
  <c r="G143" i="14"/>
  <c r="D143" i="14"/>
  <c r="C143" i="14"/>
  <c r="B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E174" i="1" s="1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D59" i="12"/>
  <c r="F59" i="5" s="1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H33" i="12"/>
  <c r="V33" i="12"/>
  <c r="U33" i="12"/>
  <c r="O33" i="12"/>
  <c r="P33" i="12"/>
  <c r="N33" i="12"/>
  <c r="W33" i="12"/>
  <c r="T33" i="12"/>
  <c r="A178" i="14"/>
  <c r="P126" i="12"/>
  <c r="W126" i="12"/>
  <c r="E126" i="12"/>
  <c r="H127" i="11" s="1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H26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D6" i="12"/>
  <c r="E7" i="11" s="1"/>
  <c r="W6" i="12"/>
  <c r="V6" i="12"/>
  <c r="U6" i="12"/>
  <c r="T6" i="12"/>
  <c r="B6" i="12"/>
  <c r="B7" i="11"/>
  <c r="R6" i="12"/>
  <c r="A63" i="14"/>
  <c r="F11" i="12"/>
  <c r="S11" i="12"/>
  <c r="E11" i="12"/>
  <c r="D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H169" i="12"/>
  <c r="E220" i="14"/>
  <c r="F220" i="14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G34" i="12"/>
  <c r="N34" i="12"/>
  <c r="F34" i="12"/>
  <c r="K35" i="11" s="1"/>
  <c r="E34" i="12"/>
  <c r="P72" i="12"/>
  <c r="N72" i="12"/>
  <c r="H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H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D33" i="14"/>
  <c r="E33" i="14" s="1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E104" i="12"/>
  <c r="H105" i="11" s="1"/>
  <c r="D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G188" i="12"/>
  <c r="F188" i="12"/>
  <c r="K189" i="11" s="1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F198" i="12"/>
  <c r="K199" i="11" s="1"/>
  <c r="W198" i="12"/>
  <c r="E198" i="12"/>
  <c r="H199" i="11" s="1"/>
  <c r="Q198" i="12"/>
  <c r="O198" i="12"/>
  <c r="N198" i="12"/>
  <c r="R198" i="12"/>
  <c r="G198" i="12"/>
  <c r="T198" i="5" s="1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H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E181" i="12"/>
  <c r="H182" i="11" s="1"/>
  <c r="A233" i="14"/>
  <c r="P181" i="12"/>
  <c r="O181" i="12"/>
  <c r="Q181" i="12"/>
  <c r="N181" i="12"/>
  <c r="G181" i="12"/>
  <c r="W181" i="12"/>
  <c r="S181" i="12"/>
  <c r="T181" i="12"/>
  <c r="R181" i="12"/>
  <c r="F181" i="12"/>
  <c r="D181" i="12"/>
  <c r="E182" i="11" s="1"/>
  <c r="B182" i="11"/>
  <c r="D198" i="12"/>
  <c r="A177" i="14"/>
  <c r="V125" i="12"/>
  <c r="E125" i="12"/>
  <c r="P125" i="12"/>
  <c r="O125" i="12"/>
  <c r="G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F183" i="14"/>
  <c r="H183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H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H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E29" i="12"/>
  <c r="V29" i="12"/>
  <c r="A105" i="14"/>
  <c r="V53" i="12"/>
  <c r="E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D124" i="12"/>
  <c r="V124" i="12"/>
  <c r="D125" i="12"/>
  <c r="E126" i="11" s="1"/>
  <c r="A192" i="14"/>
  <c r="P140" i="12"/>
  <c r="U140" i="12"/>
  <c r="T140" i="12"/>
  <c r="B140" i="12"/>
  <c r="R140" i="12"/>
  <c r="Q140" i="12"/>
  <c r="O140" i="12"/>
  <c r="G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E57" i="12"/>
  <c r="U57" i="12"/>
  <c r="P57" i="12"/>
  <c r="O57" i="12"/>
  <c r="W57" i="12"/>
  <c r="A112" i="14"/>
  <c r="P60" i="12"/>
  <c r="T60" i="12"/>
  <c r="B60" i="12"/>
  <c r="B61" i="11"/>
  <c r="D61" i="11" s="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E63" i="12"/>
  <c r="R63" i="12"/>
  <c r="W63" i="12"/>
  <c r="U63" i="12"/>
  <c r="B63" i="12"/>
  <c r="P63" i="12"/>
  <c r="B64" i="12"/>
  <c r="V65" i="12"/>
  <c r="E65" i="12"/>
  <c r="U65" i="12"/>
  <c r="N65" i="12"/>
  <c r="B66" i="11"/>
  <c r="O65" i="12"/>
  <c r="A118" i="14"/>
  <c r="P66" i="12"/>
  <c r="Q66" i="12"/>
  <c r="W66" i="12"/>
  <c r="H66" i="12"/>
  <c r="A120" i="14"/>
  <c r="P68" i="12"/>
  <c r="T68" i="12"/>
  <c r="B68" i="12"/>
  <c r="Q68" i="12"/>
  <c r="O68" i="12"/>
  <c r="A121" i="14"/>
  <c r="V69" i="12"/>
  <c r="O69" i="12"/>
  <c r="H69" i="12"/>
  <c r="W69" i="12"/>
  <c r="A132" i="14"/>
  <c r="P80" i="12"/>
  <c r="N80" i="12"/>
  <c r="E80" i="12"/>
  <c r="H81" i="11" s="1"/>
  <c r="J81" i="11" s="1"/>
  <c r="Q80" i="12"/>
  <c r="D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G108" i="12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F174" i="12"/>
  <c r="W174" i="12"/>
  <c r="E174" i="12"/>
  <c r="H174" i="5" s="1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H135" i="14"/>
  <c r="C135" i="14"/>
  <c r="G135" i="14"/>
  <c r="D135" i="14"/>
  <c r="B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E85" i="12"/>
  <c r="H86" i="11" s="1"/>
  <c r="P85" i="12"/>
  <c r="O85" i="12"/>
  <c r="G85" i="12"/>
  <c r="A138" i="14"/>
  <c r="P86" i="12"/>
  <c r="W86" i="12"/>
  <c r="A165" i="14"/>
  <c r="V113" i="12"/>
  <c r="E113" i="12"/>
  <c r="H114" i="11" s="1"/>
  <c r="W113" i="12"/>
  <c r="D113" i="12"/>
  <c r="E114" i="11" s="1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E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D85" i="12"/>
  <c r="A141" i="14"/>
  <c r="V89" i="12"/>
  <c r="W89" i="12"/>
  <c r="U89" i="12"/>
  <c r="Q89" i="12"/>
  <c r="P89" i="12"/>
  <c r="V91" i="12"/>
  <c r="N91" i="12"/>
  <c r="F91" i="12"/>
  <c r="K92" i="11" s="1"/>
  <c r="M92" i="11" s="1"/>
  <c r="A144" i="14"/>
  <c r="P92" i="12"/>
  <c r="U92" i="12"/>
  <c r="T92" i="12"/>
  <c r="B92" i="12"/>
  <c r="B93" i="11"/>
  <c r="F115" i="12"/>
  <c r="K116" i="11" s="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H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H88" i="14"/>
  <c r="F88" i="14"/>
  <c r="E88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E121" i="12"/>
  <c r="H122" i="11" s="1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H39" i="12"/>
  <c r="S39" i="12"/>
  <c r="A99" i="14"/>
  <c r="S47" i="12"/>
  <c r="A119" i="14"/>
  <c r="V67" i="12"/>
  <c r="E67" i="12"/>
  <c r="H68" i="11" s="1"/>
  <c r="G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E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H55" i="14"/>
  <c r="D55" i="14"/>
  <c r="C55" i="14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G179" i="12"/>
  <c r="U179" i="12"/>
  <c r="A248" i="14"/>
  <c r="P196" i="12"/>
  <c r="U196" i="12"/>
  <c r="T196" i="12"/>
  <c r="B196" i="12"/>
  <c r="V196" i="12"/>
  <c r="C64" i="14"/>
  <c r="E96" i="14"/>
  <c r="G96" i="14"/>
  <c r="O121" i="14"/>
  <c r="N121" i="14"/>
  <c r="M121" i="14"/>
  <c r="L121" i="14"/>
  <c r="K121" i="14"/>
  <c r="Q121" i="14"/>
  <c r="K136" i="11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H59" i="12" l="1"/>
  <c r="F13" i="12"/>
  <c r="K14" i="11" s="1"/>
  <c r="D135" i="11"/>
  <c r="N171" i="9"/>
  <c r="D172" i="11"/>
  <c r="N32" i="9"/>
  <c r="N62" i="9"/>
  <c r="Q75" i="9"/>
  <c r="Q29" i="9"/>
  <c r="G139" i="12"/>
  <c r="G35" i="12"/>
  <c r="F59" i="12"/>
  <c r="C182" i="1"/>
  <c r="D196" i="11"/>
  <c r="AB170" i="5"/>
  <c r="G161" i="12"/>
  <c r="N125" i="9"/>
  <c r="M49" i="5"/>
  <c r="E141" i="1"/>
  <c r="G141" i="1"/>
  <c r="N51" i="9"/>
  <c r="D124" i="11"/>
  <c r="D159" i="11"/>
  <c r="D11" i="1"/>
  <c r="D100" i="12"/>
  <c r="E101" i="11" s="1"/>
  <c r="F84" i="1"/>
  <c r="C73" i="15"/>
  <c r="E73" i="15" s="1"/>
  <c r="D89" i="11"/>
  <c r="F77" i="12"/>
  <c r="G91" i="12"/>
  <c r="C84" i="1"/>
  <c r="E12" i="12"/>
  <c r="H13" i="11" s="1"/>
  <c r="E161" i="12"/>
  <c r="H162" i="11" s="1"/>
  <c r="E91" i="12"/>
  <c r="H92" i="11" s="1"/>
  <c r="J92" i="11" s="1"/>
  <c r="D82" i="11"/>
  <c r="F12" i="12"/>
  <c r="K13" i="11" s="1"/>
  <c r="D36" i="11"/>
  <c r="D32" i="11"/>
  <c r="F42" i="12"/>
  <c r="G43" i="11"/>
  <c r="Q5" i="5"/>
  <c r="M115" i="5"/>
  <c r="D31" i="12"/>
  <c r="G55" i="14"/>
  <c r="G42" i="12"/>
  <c r="G59" i="12"/>
  <c r="G136" i="1"/>
  <c r="D35" i="11"/>
  <c r="D105" i="11"/>
  <c r="D60" i="12"/>
  <c r="E31" i="12"/>
  <c r="H32" i="11" s="1"/>
  <c r="D129" i="1"/>
  <c r="G77" i="12"/>
  <c r="F6" i="12"/>
  <c r="F35" i="12"/>
  <c r="O123" i="5"/>
  <c r="F60" i="12"/>
  <c r="G31" i="12"/>
  <c r="AB190" i="5"/>
  <c r="O84" i="5"/>
  <c r="AX84" i="5" s="1"/>
  <c r="J69" i="11"/>
  <c r="E179" i="1"/>
  <c r="G179" i="1"/>
  <c r="D68" i="12"/>
  <c r="E69" i="11" s="1"/>
  <c r="D179" i="11"/>
  <c r="N159" i="9"/>
  <c r="D113" i="11"/>
  <c r="D53" i="11"/>
  <c r="Q181" i="5"/>
  <c r="BB181" i="5" s="1"/>
  <c r="D102" i="1"/>
  <c r="F100" i="12"/>
  <c r="D87" i="11"/>
  <c r="N114" i="9"/>
  <c r="F32" i="12"/>
  <c r="K33" i="11" s="1"/>
  <c r="M33" i="11" s="1"/>
  <c r="D179" i="1"/>
  <c r="Q105" i="5"/>
  <c r="C96" i="14"/>
  <c r="B55" i="14"/>
  <c r="H128" i="12"/>
  <c r="D121" i="12"/>
  <c r="E89" i="12"/>
  <c r="H90" i="11" s="1"/>
  <c r="F180" i="12"/>
  <c r="K181" i="11" s="1"/>
  <c r="H124" i="12"/>
  <c r="E51" i="12"/>
  <c r="H52" i="11" s="1"/>
  <c r="J52" i="11" s="1"/>
  <c r="H164" i="12"/>
  <c r="AB164" i="5"/>
  <c r="G128" i="1"/>
  <c r="D12" i="11"/>
  <c r="G60" i="12"/>
  <c r="T60" i="5" s="1"/>
  <c r="D42" i="11"/>
  <c r="D90" i="11"/>
  <c r="G89" i="12"/>
  <c r="AB9" i="5"/>
  <c r="AP9" i="5" s="1"/>
  <c r="G163" i="12"/>
  <c r="N164" i="11" s="1"/>
  <c r="P164" i="11" s="1"/>
  <c r="F53" i="1"/>
  <c r="F55" i="14"/>
  <c r="G88" i="14"/>
  <c r="E164" i="1"/>
  <c r="O125" i="5"/>
  <c r="D192" i="12"/>
  <c r="E193" i="11" s="1"/>
  <c r="H118" i="12"/>
  <c r="Q15" i="9"/>
  <c r="BG84" i="5"/>
  <c r="BG173" i="5"/>
  <c r="E53" i="1"/>
  <c r="Q32" i="9"/>
  <c r="Q119" i="5"/>
  <c r="Q101" i="9"/>
  <c r="E100" i="12"/>
  <c r="G6" i="12"/>
  <c r="T6" i="5" s="1"/>
  <c r="F126" i="12"/>
  <c r="K127" i="11" s="1"/>
  <c r="F177" i="12"/>
  <c r="K178" i="11" s="1"/>
  <c r="D158" i="11"/>
  <c r="G177" i="12"/>
  <c r="T177" i="5" s="1"/>
  <c r="F119" i="12"/>
  <c r="G169" i="11"/>
  <c r="D56" i="11"/>
  <c r="N161" i="9"/>
  <c r="F124" i="12"/>
  <c r="E124" i="12"/>
  <c r="Q110" i="9"/>
  <c r="E119" i="12"/>
  <c r="H120" i="11" s="1"/>
  <c r="F113" i="12"/>
  <c r="K114" i="11" s="1"/>
  <c r="D177" i="12"/>
  <c r="E178" i="11" s="1"/>
  <c r="Q131" i="9"/>
  <c r="D132" i="11"/>
  <c r="G126" i="12"/>
  <c r="T126" i="5" s="1"/>
  <c r="D81" i="11"/>
  <c r="Q110" i="5"/>
  <c r="AB102" i="5"/>
  <c r="Q56" i="5"/>
  <c r="BB56" i="5" s="1"/>
  <c r="D195" i="11"/>
  <c r="G69" i="12"/>
  <c r="G129" i="12"/>
  <c r="AB159" i="5"/>
  <c r="D140" i="12"/>
  <c r="Q106" i="5"/>
  <c r="E88" i="12"/>
  <c r="H88" i="5" s="1"/>
  <c r="D59" i="11"/>
  <c r="E42" i="12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Q149" i="5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113" i="5"/>
  <c r="D196" i="12"/>
  <c r="G65" i="12"/>
  <c r="G39" i="12"/>
  <c r="D39" i="12"/>
  <c r="F81" i="12"/>
  <c r="K82" i="11" s="1"/>
  <c r="M82" i="11" s="1"/>
  <c r="F140" i="12"/>
  <c r="G98" i="12"/>
  <c r="G196" i="12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E179" i="12"/>
  <c r="E145" i="12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D146" i="11"/>
  <c r="E224" i="14"/>
  <c r="F130" i="12"/>
  <c r="K131" i="11" s="1"/>
  <c r="M131" i="11" s="1"/>
  <c r="F89" i="12"/>
  <c r="AB51" i="5"/>
  <c r="Q129" i="5"/>
  <c r="BB129" i="5" s="1"/>
  <c r="Q140" i="9"/>
  <c r="Q158" i="9"/>
  <c r="Q169" i="5"/>
  <c r="BB169" i="5" s="1"/>
  <c r="Q39" i="5"/>
  <c r="BB39" i="5" s="1"/>
  <c r="BD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E134" i="1"/>
  <c r="D79" i="11"/>
  <c r="D26" i="11"/>
  <c r="G55" i="1"/>
  <c r="M170" i="5"/>
  <c r="AT170" i="5" s="1"/>
  <c r="AV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D163" i="12"/>
  <c r="E164" i="11" s="1"/>
  <c r="G164" i="11" s="1"/>
  <c r="F118" i="1"/>
  <c r="Q135" i="9"/>
  <c r="J120" i="11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Q156" i="5"/>
  <c r="F9" i="12"/>
  <c r="K10" i="11" s="1"/>
  <c r="M10" i="11" s="1"/>
  <c r="O55" i="5"/>
  <c r="N193" i="9"/>
  <c r="H139" i="12"/>
  <c r="H184" i="12"/>
  <c r="H99" i="12"/>
  <c r="H152" i="12"/>
  <c r="D41" i="12"/>
  <c r="H199" i="12"/>
  <c r="F83" i="14"/>
  <c r="H109" i="12"/>
  <c r="H193" i="12"/>
  <c r="H170" i="12"/>
  <c r="C220" i="14"/>
  <c r="H117" i="12"/>
  <c r="H50" i="12"/>
  <c r="D75" i="12"/>
  <c r="E76" i="11" s="1"/>
  <c r="E35" i="12"/>
  <c r="H36" i="11" s="1"/>
  <c r="J36" i="11" s="1"/>
  <c r="H147" i="12"/>
  <c r="H3" i="12"/>
  <c r="O119" i="5"/>
  <c r="AY119" i="5" s="1"/>
  <c r="Q180" i="5"/>
  <c r="BC180" i="5" s="1"/>
  <c r="G173" i="12"/>
  <c r="O146" i="5"/>
  <c r="G145" i="12"/>
  <c r="N146" i="11" s="1"/>
  <c r="P146" i="11" s="1"/>
  <c r="H21" i="12"/>
  <c r="D162" i="11"/>
  <c r="D67" i="11"/>
  <c r="G9" i="1"/>
  <c r="Q55" i="9"/>
  <c r="M36" i="5"/>
  <c r="AU36" i="5" s="1"/>
  <c r="AZ63" i="5"/>
  <c r="AZ84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F57" i="5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H98" i="5"/>
  <c r="D46" i="11"/>
  <c r="AB142" i="5"/>
  <c r="AQ142" i="5" s="1"/>
  <c r="F134" i="1"/>
  <c r="D29" i="11"/>
  <c r="C124" i="1"/>
  <c r="G129" i="1"/>
  <c r="E129" i="1"/>
  <c r="E130" i="1"/>
  <c r="O5" i="5"/>
  <c r="BG115" i="5"/>
  <c r="BH46" i="5"/>
  <c r="F166" i="12"/>
  <c r="O137" i="5"/>
  <c r="F184" i="1"/>
  <c r="D111" i="11"/>
  <c r="D116" i="1"/>
  <c r="G53" i="12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BG100" i="5"/>
  <c r="AB172" i="5"/>
  <c r="AP172" i="5" s="1"/>
  <c r="AR172" i="5" s="1"/>
  <c r="N135" i="9"/>
  <c r="BG90" i="5"/>
  <c r="D55" i="11"/>
  <c r="BH194" i="5"/>
  <c r="BG97" i="5"/>
  <c r="Q171" i="5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BD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BH103" i="5"/>
  <c r="BG147" i="5"/>
  <c r="O171" i="5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AP65" i="5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J26" i="11"/>
  <c r="H70" i="12"/>
  <c r="H200" i="12"/>
  <c r="D131" i="11"/>
  <c r="N83" i="9"/>
  <c r="H108" i="5"/>
  <c r="D84" i="1"/>
  <c r="G84" i="1"/>
  <c r="J127" i="1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AQ12" i="5" s="1"/>
  <c r="Q14" i="5"/>
  <c r="BH8" i="5"/>
  <c r="BH167" i="5"/>
  <c r="BH188" i="5"/>
  <c r="BH29" i="5"/>
  <c r="E160" i="12"/>
  <c r="F200" i="12"/>
  <c r="J200" i="5" s="1"/>
  <c r="O90" i="5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AB178" i="5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46" i="5"/>
  <c r="G20" i="12"/>
  <c r="F62" i="12"/>
  <c r="K63" i="11" s="1"/>
  <c r="M63" i="11" s="1"/>
  <c r="D146" i="12"/>
  <c r="AB187" i="5"/>
  <c r="AP187" i="5" s="1"/>
  <c r="AR187" i="5" s="1"/>
  <c r="H21" i="5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AV53" i="5" s="1"/>
  <c r="Q85" i="9"/>
  <c r="N85" i="9"/>
  <c r="D54" i="12"/>
  <c r="E55" i="11" s="1"/>
  <c r="G54" i="12"/>
  <c r="T54" i="5" s="1"/>
  <c r="F54" i="12"/>
  <c r="K55" i="11" s="1"/>
  <c r="D128" i="11"/>
  <c r="F146" i="12"/>
  <c r="G62" i="12"/>
  <c r="E54" i="12"/>
  <c r="H55" i="11" s="1"/>
  <c r="J55" i="11" s="1"/>
  <c r="D15" i="12"/>
  <c r="E16" i="11" s="1"/>
  <c r="G16" i="11" s="1"/>
  <c r="G164" i="12"/>
  <c r="Q77" i="5"/>
  <c r="R77" i="5" s="1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F100" i="5"/>
  <c r="D24" i="11"/>
  <c r="N20" i="9"/>
  <c r="D38" i="11"/>
  <c r="O53" i="5"/>
  <c r="P53" i="5" s="1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AP194" i="5"/>
  <c r="D75" i="11"/>
  <c r="D191" i="11"/>
  <c r="D148" i="11"/>
  <c r="J86" i="11"/>
  <c r="M14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H131" i="5"/>
  <c r="BH138" i="5"/>
  <c r="BH28" i="5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T35" i="14"/>
  <c r="T37" i="14" s="1"/>
  <c r="BH179" i="5"/>
  <c r="AP82" i="5"/>
  <c r="M189" i="1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G178" i="11"/>
  <c r="N176" i="9"/>
  <c r="AB198" i="5"/>
  <c r="AQ198" i="5" s="1"/>
  <c r="F74" i="12"/>
  <c r="K75" i="11" s="1"/>
  <c r="M75" i="11" s="1"/>
  <c r="E60" i="11"/>
  <c r="G60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V133" i="5"/>
  <c r="F105" i="1"/>
  <c r="F94" i="12"/>
  <c r="K95" i="11" s="1"/>
  <c r="M95" i="11" s="1"/>
  <c r="F70" i="12"/>
  <c r="K71" i="11" s="1"/>
  <c r="M71" i="11" s="1"/>
  <c r="Q147" i="5"/>
  <c r="BC147" i="5" s="1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M46" i="11"/>
  <c r="G114" i="12"/>
  <c r="N115" i="11" s="1"/>
  <c r="P115" i="11" s="1"/>
  <c r="M199" i="11"/>
  <c r="M35" i="11"/>
  <c r="N23" i="9"/>
  <c r="Q96" i="9"/>
  <c r="L160" i="5"/>
  <c r="E41" i="1"/>
  <c r="Q89" i="9"/>
  <c r="Q55" i="5"/>
  <c r="BB55" i="5" s="1"/>
  <c r="D30" i="1"/>
  <c r="M78" i="5"/>
  <c r="AU78" i="5" s="1"/>
  <c r="AB75" i="5"/>
  <c r="AQ75" i="5" s="1"/>
  <c r="F174" i="1"/>
  <c r="C105" i="1"/>
  <c r="M87" i="11"/>
  <c r="N123" i="6"/>
  <c r="C11" i="1"/>
  <c r="G11" i="1"/>
  <c r="M68" i="11"/>
  <c r="AB160" i="5"/>
  <c r="AC160" i="5" s="1"/>
  <c r="Q57" i="9"/>
  <c r="AB26" i="5"/>
  <c r="N112" i="9"/>
  <c r="D193" i="11"/>
  <c r="J186" i="11"/>
  <c r="G28" i="11"/>
  <c r="O15" i="5"/>
  <c r="P15" i="5" s="1"/>
  <c r="Q145" i="9"/>
  <c r="M8" i="5"/>
  <c r="D83" i="12"/>
  <c r="N83" i="5" s="1"/>
  <c r="M180" i="11"/>
  <c r="E137" i="12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Y72" i="5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BD196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BC181" i="5"/>
  <c r="M43" i="5"/>
  <c r="AT43" i="5" s="1"/>
  <c r="AV43" i="5" s="1"/>
  <c r="G69" i="11"/>
  <c r="M22" i="11"/>
  <c r="G184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H80" i="5"/>
  <c r="G64" i="11"/>
  <c r="D157" i="11"/>
  <c r="M20" i="11"/>
  <c r="M92" i="5"/>
  <c r="AU92" i="5" s="1"/>
  <c r="D86" i="12"/>
  <c r="E87" i="11" s="1"/>
  <c r="G87" i="11" s="1"/>
  <c r="G83" i="12"/>
  <c r="G96" i="12"/>
  <c r="T96" i="5" s="1"/>
  <c r="E27" i="12"/>
  <c r="H28" i="11" s="1"/>
  <c r="J28" i="11" s="1"/>
  <c r="G130" i="11"/>
  <c r="L31" i="5"/>
  <c r="M188" i="5"/>
  <c r="AT188" i="5" s="1"/>
  <c r="AV188" i="5" s="1"/>
  <c r="M27" i="11"/>
  <c r="O120" i="5"/>
  <c r="J51" i="11"/>
  <c r="G86" i="12"/>
  <c r="E165" i="12"/>
  <c r="H166" i="11" s="1"/>
  <c r="J166" i="11" s="1"/>
  <c r="G48" i="12"/>
  <c r="T48" i="5" s="1"/>
  <c r="G193" i="1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P180" i="5" s="1"/>
  <c r="G23" i="1"/>
  <c r="F179" i="1"/>
  <c r="C179" i="1"/>
  <c r="D134" i="1"/>
  <c r="G31" i="1"/>
  <c r="E31" i="1"/>
  <c r="C31" i="1"/>
  <c r="N175" i="11"/>
  <c r="P175" i="11" s="1"/>
  <c r="T174" i="5"/>
  <c r="G126" i="11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J162" i="1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Q122" i="5"/>
  <c r="M181" i="11"/>
  <c r="D147" i="11"/>
  <c r="J111" i="11"/>
  <c r="F30" i="12"/>
  <c r="J30" i="5" s="1"/>
  <c r="D19" i="11"/>
  <c r="G76" i="11"/>
  <c r="M122" i="5"/>
  <c r="AU122" i="5" s="1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AC9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BH192" i="5"/>
  <c r="M148" i="5"/>
  <c r="AU148" i="5" s="1"/>
  <c r="AD144" i="14"/>
  <c r="AD91" i="14"/>
  <c r="AB128" i="14"/>
  <c r="AB30" i="14"/>
  <c r="AB161" i="14"/>
  <c r="J176" i="11"/>
  <c r="J72" i="11"/>
  <c r="H181" i="11"/>
  <c r="J181" i="11" s="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Q136" i="5"/>
  <c r="R136" i="5" s="1"/>
  <c r="AB131" i="5"/>
  <c r="N118" i="9"/>
  <c r="AB22" i="5"/>
  <c r="Q25" i="9"/>
  <c r="BC174" i="5"/>
  <c r="AB192" i="5"/>
  <c r="AP192" i="5" s="1"/>
  <c r="AR192" i="5" s="1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BD184" i="5" s="1"/>
  <c r="AP190" i="5"/>
  <c r="AR190" i="5" s="1"/>
  <c r="AC190" i="5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H99" i="11"/>
  <c r="J99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G68" i="11"/>
  <c r="Q112" i="9"/>
  <c r="Q127" i="9"/>
  <c r="M47" i="5"/>
  <c r="AU47" i="5" s="1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BD82" i="5" s="1"/>
  <c r="O82" i="5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J131" i="1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J198" i="5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J32" i="11"/>
  <c r="M13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99" i="11"/>
  <c r="J134" i="11"/>
  <c r="J122" i="11"/>
  <c r="M11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AV124" i="5" s="1"/>
  <c r="Q9" i="5"/>
  <c r="BB9" i="5" s="1"/>
  <c r="BD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J10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172" i="5"/>
  <c r="BD29" i="5"/>
  <c r="F12" i="14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L80" i="5"/>
  <c r="AB73" i="5"/>
  <c r="E104" i="1"/>
  <c r="D88" i="14"/>
  <c r="B88" i="14"/>
  <c r="M91" i="5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M127" i="11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H101" i="11"/>
  <c r="J101" i="11" s="1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E195" i="11"/>
  <c r="G195" i="11" s="1"/>
  <c r="B117" i="14"/>
  <c r="F117" i="14"/>
  <c r="E117" i="14"/>
  <c r="D117" i="14"/>
  <c r="G117" i="14"/>
  <c r="C117" i="14"/>
  <c r="H117" i="14"/>
  <c r="L42" i="5"/>
  <c r="T42" i="5"/>
  <c r="E121" i="1"/>
  <c r="G121" i="1"/>
  <c r="F121" i="1"/>
  <c r="D121" i="1"/>
  <c r="C121" i="1"/>
  <c r="Q91" i="5"/>
  <c r="O91" i="5"/>
  <c r="E158" i="11"/>
  <c r="G158" i="11" s="1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B5" i="5"/>
  <c r="BD5" i="5" s="1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AX77" i="5"/>
  <c r="AZ77" i="5" s="1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B69" i="5"/>
  <c r="BD69" i="5" s="1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E13" i="11"/>
  <c r="G13" i="11" s="1"/>
  <c r="F12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T75" i="5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N167" i="5" s="1"/>
  <c r="F167" i="12"/>
  <c r="K168" i="11" s="1"/>
  <c r="M168" i="11" s="1"/>
  <c r="BB149" i="5"/>
  <c r="BD149" i="5" s="1"/>
  <c r="BC149" i="5"/>
  <c r="M68" i="5"/>
  <c r="O68" i="5"/>
  <c r="Q170" i="5"/>
  <c r="O170" i="5"/>
  <c r="BC42" i="5"/>
  <c r="BB42" i="5"/>
  <c r="BD42" i="5" s="1"/>
  <c r="R42" i="5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Q102" i="5"/>
  <c r="AP102" i="5"/>
  <c r="AR102" i="5" s="1"/>
  <c r="AC102" i="5"/>
  <c r="AU72" i="5"/>
  <c r="AT72" i="5"/>
  <c r="AV72" i="5" s="1"/>
  <c r="BC70" i="5"/>
  <c r="BB70" i="5"/>
  <c r="BD70" i="5" s="1"/>
  <c r="AB89" i="5"/>
  <c r="AT83" i="5"/>
  <c r="AV83" i="5" s="1"/>
  <c r="AU83" i="5"/>
  <c r="L51" i="5"/>
  <c r="H51" i="5"/>
  <c r="R63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84" i="11"/>
  <c r="G84" i="11" s="1"/>
  <c r="F83" i="5"/>
  <c r="E78" i="14"/>
  <c r="C78" i="14"/>
  <c r="G78" i="14"/>
  <c r="F78" i="14"/>
  <c r="H78" i="14"/>
  <c r="D78" i="14"/>
  <c r="B78" i="14"/>
  <c r="K149" i="11"/>
  <c r="M149" i="11" s="1"/>
  <c r="J148" i="5"/>
  <c r="J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F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T197" i="5"/>
  <c r="H12" i="11"/>
  <c r="J12" i="11" s="1"/>
  <c r="H11" i="5"/>
  <c r="K36" i="11"/>
  <c r="M36" i="11" s="1"/>
  <c r="J35" i="5"/>
  <c r="N127" i="11"/>
  <c r="P127" i="11" s="1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H138" i="11"/>
  <c r="J138" i="11" s="1"/>
  <c r="H137" i="5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T164" i="5"/>
  <c r="L164" i="5"/>
  <c r="F162" i="12"/>
  <c r="J162" i="5" s="1"/>
  <c r="E162" i="12"/>
  <c r="H162" i="5" s="1"/>
  <c r="D162" i="12"/>
  <c r="F162" i="5" s="1"/>
  <c r="G162" i="12"/>
  <c r="L162" i="5" s="1"/>
  <c r="AY171" i="5"/>
  <c r="AX171" i="5"/>
  <c r="AZ171" i="5" s="1"/>
  <c r="D153" i="1"/>
  <c r="G153" i="1"/>
  <c r="F153" i="1"/>
  <c r="E153" i="1"/>
  <c r="C153" i="1"/>
  <c r="AX119" i="5"/>
  <c r="AZ119" i="5" s="1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L20" i="5"/>
  <c r="H20" i="5"/>
  <c r="BB116" i="5"/>
  <c r="BD116" i="5" s="1"/>
  <c r="BC116" i="5"/>
  <c r="N193" i="11"/>
  <c r="P193" i="11" s="1"/>
  <c r="G124" i="1"/>
  <c r="L115" i="5"/>
  <c r="H115" i="5"/>
  <c r="J115" i="5"/>
  <c r="F115" i="5"/>
  <c r="L110" i="5"/>
  <c r="H110" i="5"/>
  <c r="F110" i="5"/>
  <c r="J110" i="5"/>
  <c r="AX90" i="5"/>
  <c r="AZ90" i="5" s="1"/>
  <c r="AY90" i="5"/>
  <c r="M55" i="5"/>
  <c r="AB55" i="5"/>
  <c r="J12" i="5"/>
  <c r="F6" i="5"/>
  <c r="D8" i="1"/>
  <c r="AC69" i="5"/>
  <c r="AP69" i="5"/>
  <c r="AR69" i="5" s="1"/>
  <c r="AQ69" i="5"/>
  <c r="AB132" i="5"/>
  <c r="AU115" i="5"/>
  <c r="N115" i="5"/>
  <c r="AT115" i="5"/>
  <c r="AV115" i="5" s="1"/>
  <c r="J31" i="5"/>
  <c r="BC106" i="5"/>
  <c r="BB106" i="5"/>
  <c r="BD106" i="5" s="1"/>
  <c r="H89" i="11"/>
  <c r="J89" i="11" s="1"/>
  <c r="AB83" i="5"/>
  <c r="L73" i="5"/>
  <c r="Q60" i="5"/>
  <c r="O60" i="5"/>
  <c r="Q51" i="5"/>
  <c r="O51" i="5"/>
  <c r="AT27" i="5"/>
  <c r="AV27" i="5" s="1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B67" i="5"/>
  <c r="M67" i="5"/>
  <c r="N54" i="11"/>
  <c r="P54" i="11" s="1"/>
  <c r="T53" i="5"/>
  <c r="L53" i="5"/>
  <c r="H6" i="11"/>
  <c r="J6" i="11" s="1"/>
  <c r="P5" i="5"/>
  <c r="H5" i="5"/>
  <c r="Q11" i="9"/>
  <c r="N94" i="9"/>
  <c r="N26" i="9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E42" i="11"/>
  <c r="G42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N71" i="11"/>
  <c r="P71" i="11" s="1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H9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113" i="5"/>
  <c r="AU113" i="5"/>
  <c r="AT113" i="5"/>
  <c r="AV113" i="5" s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AU4" i="5"/>
  <c r="Q194" i="9"/>
  <c r="N194" i="9"/>
  <c r="K89" i="11"/>
  <c r="M89" i="11" s="1"/>
  <c r="J88" i="5"/>
  <c r="J83" i="5"/>
  <c r="F85" i="1"/>
  <c r="G83" i="1"/>
  <c r="E83" i="1"/>
  <c r="D83" i="1"/>
  <c r="F83" i="1"/>
  <c r="C83" i="1"/>
  <c r="H73" i="5"/>
  <c r="L62" i="5"/>
  <c r="F62" i="5"/>
  <c r="D61" i="1"/>
  <c r="F61" i="1"/>
  <c r="E61" i="1"/>
  <c r="C61" i="1"/>
  <c r="G61" i="1"/>
  <c r="AC51" i="5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T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O153" i="5"/>
  <c r="AX107" i="5"/>
  <c r="AZ107" i="5" s="1"/>
  <c r="AY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T122" i="5"/>
  <c r="AV122" i="5" s="1"/>
  <c r="E137" i="1"/>
  <c r="G137" i="1"/>
  <c r="C137" i="1"/>
  <c r="F137" i="1"/>
  <c r="D137" i="1"/>
  <c r="L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K7" i="11"/>
  <c r="M7" i="11" s="1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N124" i="11"/>
  <c r="P124" i="11" s="1"/>
  <c r="T123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F33" i="5"/>
  <c r="G132" i="12"/>
  <c r="L132" i="5" s="1"/>
  <c r="D38" i="12"/>
  <c r="E39" i="11" s="1"/>
  <c r="G3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B110" i="5"/>
  <c r="BD110" i="5" s="1"/>
  <c r="BC110" i="5"/>
  <c r="R110" i="5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N12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R68" i="5"/>
  <c r="AU89" i="5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H85" i="5"/>
  <c r="E87" i="1"/>
  <c r="AB176" i="5"/>
  <c r="BC193" i="5"/>
  <c r="BB193" i="5"/>
  <c r="BD193" i="5" s="1"/>
  <c r="N174" i="11"/>
  <c r="P174" i="11" s="1"/>
  <c r="L173" i="5"/>
  <c r="T173" i="5"/>
  <c r="D118" i="1"/>
  <c r="G8" i="1"/>
  <c r="L6" i="5"/>
  <c r="F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R139" i="5"/>
  <c r="O108" i="5"/>
  <c r="M108" i="5"/>
  <c r="Q200" i="5"/>
  <c r="O200" i="5"/>
  <c r="AB119" i="5"/>
  <c r="M119" i="5"/>
  <c r="D165" i="1"/>
  <c r="E165" i="1"/>
  <c r="C165" i="1"/>
  <c r="F165" i="1"/>
  <c r="G165" i="1"/>
  <c r="H103" i="5"/>
  <c r="E105" i="1"/>
  <c r="J91" i="5"/>
  <c r="F93" i="1"/>
  <c r="H82" i="5"/>
  <c r="E84" i="1"/>
  <c r="AP191" i="5"/>
  <c r="AR191" i="5" s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N141" i="11"/>
  <c r="P141" i="11" s="1"/>
  <c r="T140" i="5"/>
  <c r="L140" i="5"/>
  <c r="B105" i="14"/>
  <c r="H105" i="14"/>
  <c r="G105" i="14"/>
  <c r="F105" i="14"/>
  <c r="E105" i="14"/>
  <c r="D105" i="14"/>
  <c r="C105" i="14"/>
  <c r="K167" i="11"/>
  <c r="M167" i="11" s="1"/>
  <c r="J166" i="5"/>
  <c r="E199" i="11"/>
  <c r="G199" i="11" s="1"/>
  <c r="F198" i="5"/>
  <c r="H79" i="14"/>
  <c r="D79" i="14"/>
  <c r="C79" i="14"/>
  <c r="B79" i="14"/>
  <c r="G79" i="14"/>
  <c r="F79" i="14"/>
  <c r="E79" i="14"/>
  <c r="N51" i="11"/>
  <c r="P51" i="11" s="1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L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R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H43" i="11"/>
  <c r="J43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N162" i="11"/>
  <c r="P162" i="11" s="1"/>
  <c r="T161" i="5"/>
  <c r="Q152" i="5"/>
  <c r="O152" i="5"/>
  <c r="F94" i="5"/>
  <c r="J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F140" i="5"/>
  <c r="N122" i="11"/>
  <c r="P122" i="11" s="1"/>
  <c r="T121" i="5"/>
  <c r="Q115" i="5"/>
  <c r="O115" i="5"/>
  <c r="AB70" i="14"/>
  <c r="AQ178" i="5"/>
  <c r="AP178" i="5"/>
  <c r="AR178" i="5" s="1"/>
  <c r="AC178" i="5"/>
  <c r="AX175" i="5"/>
  <c r="AZ175" i="5" s="1"/>
  <c r="AD83" i="14"/>
  <c r="O73" i="5"/>
  <c r="Q73" i="5"/>
  <c r="J41" i="5"/>
  <c r="L38" i="5"/>
  <c r="J27" i="5"/>
  <c r="F27" i="5"/>
  <c r="F5" i="1"/>
  <c r="H89" i="5"/>
  <c r="E91" i="1"/>
  <c r="N66" i="11"/>
  <c r="P66" i="11" s="1"/>
  <c r="L65" i="5"/>
  <c r="T65" i="5"/>
  <c r="AC63" i="5"/>
  <c r="AP63" i="5"/>
  <c r="AR63" i="5" s="1"/>
  <c r="AQ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N92" i="11"/>
  <c r="P92" i="11" s="1"/>
  <c r="L91" i="5"/>
  <c r="T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J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P145" i="5"/>
  <c r="AX145" i="5"/>
  <c r="AZ145" i="5" s="1"/>
  <c r="AU167" i="5"/>
  <c r="AT167" i="5"/>
  <c r="AV167" i="5" s="1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J13" i="11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BB147" i="5"/>
  <c r="BD147" i="5" s="1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AX120" i="5"/>
  <c r="AZ120" i="5" s="1"/>
  <c r="AY120" i="5"/>
  <c r="AU87" i="5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J149" i="5"/>
  <c r="H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P82" i="5"/>
  <c r="F185" i="12"/>
  <c r="K186" i="11" s="1"/>
  <c r="M186" i="11" s="1"/>
  <c r="G185" i="12"/>
  <c r="M186" i="5"/>
  <c r="AB186" i="5"/>
  <c r="AC106" i="5"/>
  <c r="AQ106" i="5"/>
  <c r="AP106" i="5"/>
  <c r="AR106" i="5" s="1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H143" i="5"/>
  <c r="Q117" i="5"/>
  <c r="H96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H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AY137" i="5"/>
  <c r="AX137" i="5"/>
  <c r="AZ137" i="5" s="1"/>
  <c r="P137" i="5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L93" i="5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143" i="5"/>
  <c r="AR143" i="5" s="1"/>
  <c r="AC143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F81" i="5"/>
  <c r="L81" i="5"/>
  <c r="Q62" i="5"/>
  <c r="E124" i="1"/>
  <c r="K66" i="11"/>
  <c r="M66" i="11" s="1"/>
  <c r="J65" i="5"/>
  <c r="AX105" i="5"/>
  <c r="AZ105" i="5" s="1"/>
  <c r="P105" i="5"/>
  <c r="AY105" i="5"/>
  <c r="F79" i="5"/>
  <c r="H16" i="5"/>
  <c r="L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AP127" i="5"/>
  <c r="AR127" i="5" s="1"/>
  <c r="AC127" i="5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J110" i="1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H165" i="5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J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T47" i="5"/>
  <c r="AV47" i="5" s="1"/>
  <c r="Q23" i="9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AQ140" i="5"/>
  <c r="P7" i="7"/>
  <c r="BC154" i="5"/>
  <c r="AR82" i="5"/>
  <c r="AQ32" i="5"/>
  <c r="AQ98" i="5"/>
  <c r="AY74" i="5"/>
  <c r="AX74" i="5"/>
  <c r="AZ74" i="5" s="1"/>
  <c r="P74" i="5"/>
  <c r="AT8" i="5"/>
  <c r="AV8" i="5" s="1"/>
  <c r="N8" i="5"/>
  <c r="AU8" i="5"/>
  <c r="J8" i="5"/>
  <c r="H25" i="5"/>
  <c r="F25" i="5"/>
  <c r="L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43" i="5"/>
  <c r="BC129" i="5"/>
  <c r="BC194" i="5"/>
  <c r="BD98" i="5"/>
  <c r="BC19" i="5"/>
  <c r="BC144" i="5"/>
  <c r="BC98" i="5"/>
  <c r="BC56" i="5"/>
  <c r="BD68" i="5"/>
  <c r="BC57" i="5"/>
  <c r="BC39" i="5"/>
  <c r="BD19" i="5"/>
  <c r="BC118" i="5"/>
  <c r="BD56" i="5"/>
  <c r="AR98" i="5"/>
  <c r="BD20" i="5"/>
  <c r="BC44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AV200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AQ23" i="5"/>
  <c r="AP23" i="5"/>
  <c r="AR23" i="5" s="1"/>
  <c r="AC23" i="5"/>
  <c r="J97" i="5"/>
  <c r="L97" i="5"/>
  <c r="H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9" i="5"/>
  <c r="AQ9" i="5"/>
  <c r="AQ68" i="5"/>
  <c r="AQ21" i="5"/>
  <c r="AQ59" i="5"/>
  <c r="AQ20" i="5"/>
  <c r="AQ154" i="5"/>
  <c r="AQ53" i="5"/>
  <c r="AR21" i="5"/>
  <c r="AQ190" i="5"/>
  <c r="AQ160" i="5"/>
  <c r="AQ103" i="5"/>
  <c r="AQ57" i="5"/>
  <c r="AQ88" i="5"/>
  <c r="AQ172" i="5"/>
  <c r="F10" i="14"/>
  <c r="B15" i="14"/>
  <c r="B41" i="14" s="1"/>
  <c r="R29" i="5"/>
  <c r="BD100" i="5"/>
  <c r="AQ166" i="5"/>
  <c r="BD55" i="5"/>
  <c r="H54" i="5"/>
  <c r="F54" i="5"/>
  <c r="J54" i="5"/>
  <c r="L54" i="5"/>
  <c r="N100" i="9"/>
  <c r="H95" i="5"/>
  <c r="L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L50" i="5"/>
  <c r="F50" i="5"/>
  <c r="H50" i="5"/>
  <c r="J50" i="5"/>
  <c r="BB14" i="5"/>
  <c r="BD14" i="5" s="1"/>
  <c r="BC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66" i="5"/>
  <c r="AU133" i="5"/>
  <c r="AU102" i="5"/>
  <c r="AU12" i="5"/>
  <c r="AV82" i="5"/>
  <c r="AU73" i="5"/>
  <c r="AU65" i="5"/>
  <c r="AU124" i="5"/>
  <c r="AU82" i="5"/>
  <c r="AU85" i="5"/>
  <c r="AU200" i="5"/>
  <c r="AV66" i="5"/>
  <c r="AU51" i="5"/>
  <c r="AU7" i="5"/>
  <c r="AU162" i="5"/>
  <c r="AU138" i="5"/>
  <c r="AU128" i="5"/>
  <c r="AU53" i="5"/>
  <c r="AU96" i="5"/>
  <c r="AU91" i="5"/>
  <c r="AU43" i="5"/>
  <c r="AV51" i="5"/>
  <c r="AU121" i="5"/>
  <c r="AU100" i="5"/>
  <c r="AU35" i="5"/>
  <c r="BD181" i="5"/>
  <c r="Q7" i="7"/>
  <c r="AR11" i="5"/>
  <c r="BC20" i="5"/>
  <c r="I3" i="9"/>
  <c r="I4" i="9" s="1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AR194" i="5"/>
  <c r="AR65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AR59" i="5"/>
  <c r="T21" i="14"/>
  <c r="O7" i="7"/>
  <c r="P41" i="5"/>
  <c r="AU33" i="5"/>
  <c r="AV35" i="5"/>
  <c r="BD166" i="5"/>
  <c r="BD88" i="5"/>
  <c r="R181" i="5" l="1"/>
  <c r="AY84" i="5"/>
  <c r="BC120" i="5"/>
  <c r="D73" i="15"/>
  <c r="J58" i="5"/>
  <c r="P160" i="5"/>
  <c r="C75" i="15"/>
  <c r="R169" i="5"/>
  <c r="N178" i="11"/>
  <c r="P178" i="11" s="1"/>
  <c r="H62" i="5"/>
  <c r="F20" i="5"/>
  <c r="T163" i="5"/>
  <c r="C74" i="15"/>
  <c r="P88" i="5"/>
  <c r="C77" i="15"/>
  <c r="AP126" i="5"/>
  <c r="AR126" i="5" s="1"/>
  <c r="C76" i="15"/>
  <c r="F23" i="5"/>
  <c r="P157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C5" i="15" s="1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E74" i="15" l="1"/>
  <c r="D74" i="15"/>
  <c r="E75" i="15"/>
  <c r="D75" i="15"/>
  <c r="E77" i="15"/>
  <c r="D77" i="15"/>
  <c r="E76" i="15"/>
  <c r="D76" i="15"/>
  <c r="F41" i="14"/>
  <c r="E15" i="14"/>
  <c r="F259" i="14"/>
  <c r="B63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B26" i="14" s="1"/>
  <c r="B28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E26" i="14" l="1"/>
  <c r="J4" i="14" s="1"/>
  <c r="C22" i="15"/>
  <c r="E6" i="15"/>
  <c r="B60" i="15"/>
  <c r="B62" i="15"/>
  <c r="C38" i="15"/>
  <c r="G5" i="15"/>
  <c r="B207" i="1" l="1"/>
  <c r="H8" i="15"/>
  <c r="J5" i="15" s="1"/>
  <c r="G2" i="15" s="1"/>
  <c r="C4" i="15" l="1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<sst xmlns="http://schemas.openxmlformats.org/spreadsheetml/2006/main" count="40648" uniqueCount="523">
  <si>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</si>
  <si>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</si>
  <si>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</si>
  <si>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</si>
  <si>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</si>
  <si>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</si>
  <si>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</si>
  <si>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</si>
  <si>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</si>
  <si>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</si>
  <si>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</si>
  <si>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</si>
  <si>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</si>
  <si>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</si>
  <si>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</si>
  <si>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</si>
  <si>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</si>
  <si>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</si>
  <si>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</si>
  <si>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</si>
  <si>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</si>
  <si>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</si>
  <si>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</si>
  <si>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</si>
  <si>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</si>
  <si>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</si>
  <si>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</si>
  <si>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</si>
  <si>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</si>
  <si>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</si>
  <si>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</si>
  <si>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</si>
  <si>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</si>
  <si>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</si>
  <si>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</si>
  <si>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</si>
  <si>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</si>
  <si>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</si>
  <si>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</si>
  <si>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</si>
  <si>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</si>
  <si>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</si>
  <si>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</si>
  <si>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</si>
  <si>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</si>
  <si>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</si>
  <si>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</si>
  <si>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</si>
  <si>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</si>
  <si>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</si>
  <si>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</si>
  <si>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</si>
  <si>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</si>
  <si>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</si>
  <si>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</si>
  <si>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</si>
  <si>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</si>
  <si>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</si>
  <si>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</si>
  <si>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</si>
  <si>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</si>
  <si>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</si>
  <si>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</si>
  <si>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</si>
  <si>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</si>
  <si>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</si>
  <si>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</si>
  <si>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</si>
  <si>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</si>
  <si>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</si>
  <si>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</si>
  <si>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</si>
  <si>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</si>
  <si>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</si>
  <si>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</si>
  <si>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</si>
  <si>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</si>
  <si>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</si>
  <si>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</si>
  <si>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</si>
  <si>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</si>
  <si>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</si>
  <si>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</si>
  <si>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</si>
  <si>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</si>
  <si>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</si>
  <si>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</si>
  <si>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</si>
  <si>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</si>
  <si>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</si>
  <si>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</si>
  <si>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</si>
  <si>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</si>
  <si>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</si>
  <si>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</si>
  <si>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</si>
  <si>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</si>
  <si>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</si>
  <si>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</si>
  <si>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</si>
  <si>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</si>
  <si>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</si>
  <si>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</si>
  <si>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</si>
  <si>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</si>
  <si>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</si>
  <si>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</si>
  <si>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</si>
  <si>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</si>
  <si>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</si>
  <si>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</si>
  <si>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</si>
  <si>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</si>
  <si>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</si>
  <si>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</si>
  <si>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</si>
  <si>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</si>
  <si>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</si>
  <si>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</si>
  <si>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</si>
  <si>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</si>
  <si>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</si>
  <si>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</si>
  <si>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</si>
  <si>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</si>
  <si>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</si>
  <si>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</si>
  <si>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</si>
  <si>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</si>
  <si>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</si>
  <si>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</si>
  <si>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</si>
  <si>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</si>
  <si>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</si>
  <si>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</si>
  <si>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</si>
  <si>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</si>
  <si>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</si>
  <si>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</si>
  <si>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</si>
  <si>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</si>
  <si>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</si>
  <si>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</si>
  <si>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</si>
  <si>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</si>
  <si>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</si>
  <si>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</si>
  <si>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</si>
  <si>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</si>
  <si>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</si>
  <si>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</si>
  <si>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</si>
  <si>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</si>
  <si>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</si>
  <si>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</si>
  <si>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</si>
  <si>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</si>
  <si>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</si>
  <si>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</si>
  <si>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</si>
  <si>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</si>
  <si>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</si>
  <si>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</si>
  <si>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</si>
  <si>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</si>
  <si>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</si>
  <si>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</si>
  <si>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</si>
  <si>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</si>
  <si>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</si>
  <si>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</si>
  <si>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</si>
  <si>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</si>
  <si>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</si>
  <si>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</si>
  <si>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</si>
  <si>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</si>
  <si>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</si>
  <si>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</si>
  <si>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</si>
  <si>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</si>
  <si>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</si>
  <si>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</si>
  <si>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</si>
  <si>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</si>
  <si>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</si>
  <si>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</si>
  <si>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</si>
  <si>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</si>
  <si>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</si>
  <si>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</si>
  <si>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</si>
  <si>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</si>
  <si>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</si>
  <si>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</si>
  <si>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</si>
  <si>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</si>
  <si>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</si>
  <si>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</si>
  <si>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</si>
  <si>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</si>
  <si>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</si>
  <si>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</si>
  <si>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</si>
  <si>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</si>
  <si>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</si>
  <si>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</si>
  <si>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</si>
  <si>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</si>
  <si>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</si>
  <si>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</si>
  <si>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</si>
  <si>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</si>
  <si>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</si>
  <si>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</si>
  <si>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</si>
  <si>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</si>
  <si>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</si>
  <si>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</si>
  <si>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</si>
  <si>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</si>
  <si>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</si>
  <si>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</si>
  <si>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</si>
  <si>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</si>
  <si>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</si>
  <si>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</si>
  <si>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</si>
  <si>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</si>
  <si>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</si>
  <si>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</si>
  <si>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</si>
  <si>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</si>
  <si>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</si>
  <si>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</si>
  <si>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</si>
  <si>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</si>
  <si>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</si>
  <si>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</si>
  <si>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</si>
  <si>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</si>
  <si>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</si>
  <si>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</si>
  <si>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</si>
  <si>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</si>
  <si>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</si>
  <si>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</si>
  <si>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</si>
  <si>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</si>
  <si>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</si>
  <si>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</si>
  <si>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</si>
  <si>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</si>
  <si>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</si>
  <si>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</si>
  <si>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</si>
  <si>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</si>
  <si>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</si>
  <si>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</si>
  <si>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</si>
  <si>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</si>
  <si>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</si>
  <si>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</si>
  <si>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</si>
  <si>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</si>
  <si>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</si>
  <si>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</si>
  <si>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</si>
  <si>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</si>
  <si>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</si>
  <si>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</si>
  <si>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</si>
  <si>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</si>
  <si>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</si>
  <si>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</si>
  <si>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</si>
  <si>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</si>
  <si>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</si>
  <si>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</si>
  <si>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</si>
  <si>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</si>
  <si>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</si>
  <si>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</si>
  <si>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</si>
  <si>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</si>
  <si>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</si>
  <si>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</si>
  <si>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</si>
  <si>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</si>
  <si>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</si>
  <si>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</si>
  <si>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</si>
  <si>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</si>
  <si>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</si>
  <si>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</si>
  <si>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</si>
  <si>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</si>
  <si>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</si>
  <si>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</si>
  <si>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</si>
  <si>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</si>
  <si>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</si>
  <si>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</si>
  <si>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</si>
  <si>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</si>
  <si>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</si>
  <si>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</si>
  <si>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</si>
  <si>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</si>
  <si>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</si>
  <si>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</si>
  <si>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</si>
  <si>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</si>
  <si>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</si>
  <si>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</si>
  <si>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</si>
  <si>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</si>
  <si>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</si>
  <si>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</si>
  <si>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</si>
  <si>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</si>
  <si>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</si>
  <si>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</si>
  <si>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</si>
  <si>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</si>
  <si>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</si>
  <si>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</si>
  <si>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</si>
  <si>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</si>
  <si>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</si>
  <si>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</si>
  <si>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</si>
  <si>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</si>
  <si>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</si>
  <si>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</si>
  <si>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</si>
  <si>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</si>
  <si>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</si>
  <si>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</si>
  <si>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</si>
  <si>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</si>
  <si>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</si>
  <si>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</si>
  <si>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</si>
  <si>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</si>
  <si>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</si>
  <si>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</si>
  <si>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</si>
  <si>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</si>
  <si>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</si>
  <si>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</si>
  <si>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</si>
  <si>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</si>
  <si>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</si>
  <si>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</si>
  <si>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</si>
  <si>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</si>
  <si>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</si>
  <si>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</si>
  <si>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</si>
  <si>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</si>
  <si>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</si>
  <si>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</si>
  <si>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</si>
  <si>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</si>
  <si>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</si>
  <si>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</si>
  <si>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</si>
  <si>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</si>
  <si>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</si>
  <si>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</si>
  <si>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</si>
  <si>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</si>
  <si>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</si>
  <si>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</si>
  <si>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</si>
  <si>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</si>
  <si>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</si>
  <si>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</si>
  <si>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</si>
  <si>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</si>
  <si>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</si>
  <si>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</si>
  <si>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</si>
  <si>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</si>
  <si>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</si>
  <si>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</si>
  <si>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</si>
  <si>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</si>
  <si>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</si>
  <si>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</si>
  <si>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</si>
  <si>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</si>
  <si>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</si>
  <si>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</si>
  <si>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</si>
  <si>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</si>
  <si>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</si>
  <si>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</si>
  <si>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</si>
  <si>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</si>
  <si>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</si>
  <si>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</si>
  <si>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</si>
  <si>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</si>
  <si>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</si>
  <si>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</si>
  <si>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</si>
  <si>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</si>
  <si>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</si>
  <si>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</si>
  <si>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</si>
  <si>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</si>
  <si>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</si>
  <si>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</si>
  <si>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</si>
  <si>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</si>
  <si>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</si>
  <si>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</si>
  <si>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</si>
  <si>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</si>
  <si>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</si>
  <si>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</si>
  <si>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</si>
  <si>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</si>
  <si>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</si>
  <si>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</si>
  <si>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</si>
  <si>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</si>
  <si>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</si>
  <si>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</si>
  <si>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</si>
  <si>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</si>
  <si>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</si>
  <si>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</si>
  <si>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</si>
  <si>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</si>
  <si>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</si>
  <si>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</si>
  <si>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</si>
  <si>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</si>
  <si>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</si>
  <si>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</si>
  <si>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</si>
  <si>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</si>
  <si>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</si>
  <si>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</si>
  <si>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</si>
  <si>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</si>
  <si>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</si>
  <si>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</si>
  <si>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</si>
  <si>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</si>
  <si>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</si>
  <si>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</si>
  <si>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</si>
  <si>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</si>
  <si>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</si>
  <si>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</si>
  <si>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</si>
  <si>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</si>
  <si>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</si>
  <si>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</si>
  <si>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</si>
  <si>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</si>
  <si>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</si>
  <si>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</si>
  <si>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</si>
  <si>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</si>
  <si>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</si>
  <si>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</si>
  <si>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</si>
  <si>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</si>
  <si>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</si>
  <si>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</si>
  <si>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</si>
  <si>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</si>
  <si>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</si>
  <si>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</si>
  <si>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</si>
  <si>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</si>
  <si>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</si>
  <si>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</si>
  <si>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</si>
  <si>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</si>
  <si>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</si>
  <si>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</si>
  <si>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</si>
  <si>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</si>
  <si>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</si>
  <si>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</si>
  <si>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</si>
  <si>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</si>
  <si>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</si>
  <si>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</si>
  <si>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</si>
  <si>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</si>
  <si>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</si>
  <si>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</si>
  <si>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</si>
  <si>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</si>
  <si>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</si>
  <si>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</si>
  <si>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</si>
  <si>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</si>
  <si>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</si>
  <si>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</si>
  <si>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</si>
  <si>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</si>
  <si>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</si>
  <si>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</si>
  <si>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</si>
  <si>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</si>
  <si>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</si>
  <si>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</si>
  <si>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</si>
  <si>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</si>
  <si>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</si>
  <si>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Metodo Financeiro: execucao ja realizada = valores efetivamente desembolsados informados no financeiro.</t>
  </si>
  <si>
    <t>8. CONFERENCIA DA EXECUCAO (Financeiro) — camada de auditoria; nao recalcula o VTA oficial</t>
  </si>
  <si>
    <t>Desembolsado informado</t>
  </si>
  <si>
    <t>Execucao teorica pelo quantitativo</t>
  </si>
  <si>
    <t>Diferenca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</si>
</sst>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2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50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46257.616266666664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181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182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182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183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183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52" t="s">
        <v>49</v>
      </c>
      <c r="B9" s="353"/>
      <c r="C9" s="353"/>
      <c r="D9" s="353"/>
      <c r="E9" s="353"/>
      <c r="F9" s="354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3"/>
      <c r="B74" s="324" t="s">
        <v>26</v>
      </c>
      <c r="C74" s="325">
        <f>SUM(C2:C73)</f>
        <v>0</v>
      </c>
      <c r="D74" s="324"/>
      <c r="E74" s="325">
        <f>SUM(E2:E73)</f>
        <v>0</v>
      </c>
      <c r="F74" s="325">
        <f>SUM(F2:F73)</f>
        <v>0</v>
      </c>
      <c r="G74" s="326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/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/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/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/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/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/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2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2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2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2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2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2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2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2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2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2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2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2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2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2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2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2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2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2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2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2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2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2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2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2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2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2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2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2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2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2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2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2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2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2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2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2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2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2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2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2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2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2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2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2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2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2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2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2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2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2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2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2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2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2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2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2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2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2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2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2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2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2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2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2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2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2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2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2" t="str">
        <f t="shared" si="35"/>
        <v/>
      </c>
      <c r="R101" s="26"/>
      <c r="S101" s="26"/>
      <c r="T101" s="26"/>
      <c r="U101" s="26"/>
      <c r="V101" s="26"/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2" t="str">
        <f t="shared" si="35"/>
        <v/>
      </c>
      <c r="R102" s="26"/>
      <c r="S102" s="26"/>
      <c r="T102" s="26"/>
      <c r="U102" s="26"/>
      <c r="V102" s="26"/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2" t="str">
        <f t="shared" si="35"/>
        <v/>
      </c>
      <c r="R103" s="26"/>
      <c r="S103" s="26"/>
      <c r="T103" s="26"/>
      <c r="U103" s="26"/>
      <c r="V103" s="26"/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2" t="str">
        <f t="shared" si="35"/>
        <v/>
      </c>
      <c r="R104" s="26"/>
      <c r="S104" s="26"/>
      <c r="T104" s="26"/>
      <c r="U104" s="26"/>
      <c r="V104" s="26"/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2" t="str">
        <f t="shared" si="35"/>
        <v/>
      </c>
      <c r="R105" s="26"/>
      <c r="S105" s="26"/>
      <c r="T105" s="26"/>
      <c r="U105" s="26"/>
      <c r="V105" s="26"/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2" t="str">
        <f t="shared" si="35"/>
        <v/>
      </c>
      <c r="R106" s="26"/>
      <c r="S106" s="26"/>
      <c r="T106" s="26"/>
      <c r="U106" s="26"/>
      <c r="V106" s="26"/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2" t="str">
        <f t="shared" si="35"/>
        <v/>
      </c>
      <c r="R107" s="26"/>
      <c r="S107" s="26"/>
      <c r="T107" s="26"/>
      <c r="U107" s="26"/>
      <c r="V107" s="26"/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2" t="str">
        <f t="shared" si="35"/>
        <v/>
      </c>
      <c r="R108" s="26"/>
      <c r="S108" s="26"/>
      <c r="T108" s="26"/>
      <c r="U108" s="26"/>
      <c r="V108" s="26"/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2" t="str">
        <f t="shared" si="35"/>
        <v/>
      </c>
      <c r="R109" s="26"/>
      <c r="S109" s="26"/>
      <c r="T109" s="26"/>
      <c r="U109" s="26"/>
      <c r="V109" s="26"/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2" t="str">
        <f t="shared" si="35"/>
        <v/>
      </c>
      <c r="R110" s="26"/>
      <c r="S110" s="26"/>
      <c r="T110" s="26"/>
      <c r="U110" s="26"/>
      <c r="V110" s="26"/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2" t="str">
        <f t="shared" si="35"/>
        <v/>
      </c>
      <c r="R111" s="26"/>
      <c r="S111" s="26"/>
      <c r="T111" s="26"/>
      <c r="U111" s="26"/>
      <c r="V111" s="26"/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2" t="str">
        <f t="shared" si="35"/>
        <v/>
      </c>
      <c r="R112" s="26"/>
      <c r="S112" s="26"/>
      <c r="T112" s="26"/>
      <c r="U112" s="26"/>
      <c r="V112" s="26"/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2" t="str">
        <f t="shared" si="35"/>
        <v/>
      </c>
      <c r="R113" s="26"/>
      <c r="S113" s="26"/>
      <c r="T113" s="26"/>
      <c r="U113" s="26"/>
      <c r="V113" s="26"/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2" t="str">
        <f t="shared" si="35"/>
        <v/>
      </c>
      <c r="R114" s="26"/>
      <c r="S114" s="26"/>
      <c r="T114" s="26"/>
      <c r="U114" s="26"/>
      <c r="V114" s="26"/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2" t="str">
        <f t="shared" si="35"/>
        <v/>
      </c>
      <c r="R115" s="26"/>
      <c r="S115" s="26"/>
      <c r="T115" s="26"/>
      <c r="U115" s="26"/>
      <c r="V115" s="26"/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2" t="str">
        <f t="shared" si="35"/>
        <v/>
      </c>
      <c r="R116" s="26"/>
      <c r="S116" s="26"/>
      <c r="T116" s="26"/>
      <c r="U116" s="26"/>
      <c r="V116" s="26"/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2" t="str">
        <f t="shared" si="35"/>
        <v/>
      </c>
      <c r="R117" s="26"/>
      <c r="S117" s="26"/>
      <c r="T117" s="26"/>
      <c r="U117" s="26"/>
      <c r="V117" s="26"/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2" t="str">
        <f t="shared" si="35"/>
        <v/>
      </c>
      <c r="R118" s="26"/>
      <c r="S118" s="26"/>
      <c r="T118" s="26"/>
      <c r="U118" s="26"/>
      <c r="V118" s="26"/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2" t="str">
        <f t="shared" si="35"/>
        <v/>
      </c>
      <c r="R119" s="26"/>
      <c r="S119" s="26"/>
      <c r="T119" s="26"/>
      <c r="U119" s="26"/>
      <c r="V119" s="26"/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2" t="str">
        <f t="shared" si="35"/>
        <v/>
      </c>
      <c r="R120" s="26"/>
      <c r="S120" s="26"/>
      <c r="T120" s="26"/>
      <c r="U120" s="26"/>
      <c r="V120" s="26"/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2" t="str">
        <f t="shared" si="35"/>
        <v/>
      </c>
      <c r="R121" s="26"/>
      <c r="S121" s="26"/>
      <c r="T121" s="26"/>
      <c r="U121" s="26"/>
      <c r="V121" s="26"/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2" t="str">
        <f t="shared" si="35"/>
        <v/>
      </c>
      <c r="R122" s="26"/>
      <c r="S122" s="26"/>
      <c r="T122" s="26"/>
      <c r="U122" s="26"/>
      <c r="V122" s="26"/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2" t="str">
        <f t="shared" si="35"/>
        <v/>
      </c>
      <c r="R123" s="26"/>
      <c r="S123" s="26"/>
      <c r="T123" s="26"/>
      <c r="U123" s="26"/>
      <c r="V123" s="26"/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2" t="str">
        <f t="shared" si="35"/>
        <v/>
      </c>
      <c r="R124" s="26"/>
      <c r="S124" s="26"/>
      <c r="T124" s="26"/>
      <c r="U124" s="26"/>
      <c r="V124" s="26"/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2" t="str">
        <f t="shared" si="35"/>
        <v/>
      </c>
      <c r="R125" s="26"/>
      <c r="S125" s="26"/>
      <c r="T125" s="26"/>
      <c r="U125" s="26"/>
      <c r="V125" s="26"/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2" t="str">
        <f t="shared" si="35"/>
        <v/>
      </c>
      <c r="R126" s="26"/>
      <c r="S126" s="26"/>
      <c r="T126" s="26"/>
      <c r="U126" s="26"/>
      <c r="V126" s="26"/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2" t="str">
        <f t="shared" si="35"/>
        <v/>
      </c>
      <c r="R127" s="26"/>
      <c r="S127" s="26"/>
      <c r="T127" s="26"/>
      <c r="U127" s="26"/>
      <c r="V127" s="26"/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2" t="str">
        <f t="shared" si="35"/>
        <v/>
      </c>
      <c r="R128" s="26"/>
      <c r="S128" s="26"/>
      <c r="T128" s="26"/>
      <c r="U128" s="26"/>
      <c r="V128" s="26"/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2" t="str">
        <f t="shared" si="35"/>
        <v/>
      </c>
      <c r="R129" s="26"/>
      <c r="S129" s="26"/>
      <c r="T129" s="26"/>
      <c r="U129" s="26"/>
      <c r="V129" s="26"/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2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/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2" t="str">
        <f t="shared" si="44"/>
        <v/>
      </c>
      <c r="R131" s="26"/>
      <c r="S131" s="26"/>
      <c r="T131" s="26"/>
      <c r="U131" s="26"/>
      <c r="V131" s="26"/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2" t="str">
        <f t="shared" si="44"/>
        <v/>
      </c>
      <c r="R132" s="26"/>
      <c r="S132" s="26"/>
      <c r="T132" s="26"/>
      <c r="U132" s="26"/>
      <c r="V132" s="26"/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2" t="str">
        <f t="shared" si="44"/>
        <v/>
      </c>
      <c r="R133" s="26"/>
      <c r="S133" s="26"/>
      <c r="T133" s="26"/>
      <c r="U133" s="26"/>
      <c r="V133" s="26"/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2" t="str">
        <f t="shared" si="44"/>
        <v/>
      </c>
      <c r="R134" s="26"/>
      <c r="S134" s="26"/>
      <c r="T134" s="26"/>
      <c r="U134" s="26"/>
      <c r="V134" s="26"/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2" t="str">
        <f t="shared" si="44"/>
        <v/>
      </c>
      <c r="R135" s="26"/>
      <c r="S135" s="26"/>
      <c r="T135" s="26"/>
      <c r="U135" s="26"/>
      <c r="V135" s="26"/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2" t="str">
        <f t="shared" si="44"/>
        <v/>
      </c>
      <c r="R136" s="26"/>
      <c r="S136" s="26"/>
      <c r="T136" s="26"/>
      <c r="U136" s="26"/>
      <c r="V136" s="26"/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2" t="str">
        <f t="shared" si="44"/>
        <v/>
      </c>
      <c r="R137" s="26"/>
      <c r="S137" s="26"/>
      <c r="T137" s="26"/>
      <c r="U137" s="26"/>
      <c r="V137" s="26"/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2" t="str">
        <f t="shared" si="44"/>
        <v/>
      </c>
      <c r="R138" s="26"/>
      <c r="S138" s="26"/>
      <c r="T138" s="26"/>
      <c r="U138" s="26"/>
      <c r="V138" s="26"/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2" t="str">
        <f t="shared" si="44"/>
        <v/>
      </c>
      <c r="R139" s="26"/>
      <c r="S139" s="26"/>
      <c r="T139" s="26"/>
      <c r="U139" s="26"/>
      <c r="V139" s="26"/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2" t="str">
        <f t="shared" si="44"/>
        <v/>
      </c>
      <c r="R140" s="26"/>
      <c r="S140" s="26"/>
      <c r="T140" s="26"/>
      <c r="U140" s="26"/>
      <c r="V140" s="26"/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2" t="str">
        <f t="shared" si="44"/>
        <v/>
      </c>
      <c r="R141" s="26"/>
      <c r="S141" s="26"/>
      <c r="T141" s="26"/>
      <c r="U141" s="26"/>
      <c r="V141" s="26"/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2" t="str">
        <f t="shared" si="44"/>
        <v/>
      </c>
      <c r="R142" s="26"/>
      <c r="S142" s="26"/>
      <c r="T142" s="26"/>
      <c r="U142" s="26"/>
      <c r="V142" s="26"/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2" t="str">
        <f t="shared" si="44"/>
        <v/>
      </c>
      <c r="R143" s="26"/>
      <c r="S143" s="26"/>
      <c r="T143" s="26"/>
      <c r="U143" s="26"/>
      <c r="V143" s="26"/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2" t="str">
        <f t="shared" si="44"/>
        <v/>
      </c>
      <c r="R144" s="26"/>
      <c r="S144" s="26"/>
      <c r="T144" s="26"/>
      <c r="U144" s="26"/>
      <c r="V144" s="26"/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2" t="str">
        <f t="shared" si="44"/>
        <v/>
      </c>
      <c r="R145" s="26"/>
      <c r="S145" s="26"/>
      <c r="T145" s="26"/>
      <c r="U145" s="26"/>
      <c r="V145" s="26"/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2" t="str">
        <f t="shared" si="44"/>
        <v/>
      </c>
      <c r="R146" s="26"/>
      <c r="S146" s="26"/>
      <c r="T146" s="26"/>
      <c r="U146" s="26"/>
      <c r="V146" s="26"/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2" t="str">
        <f t="shared" si="44"/>
        <v/>
      </c>
      <c r="R147" s="26"/>
      <c r="S147" s="26"/>
      <c r="T147" s="26"/>
      <c r="U147" s="26"/>
      <c r="V147" s="26"/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2" t="str">
        <f t="shared" si="44"/>
        <v/>
      </c>
      <c r="R148" s="26"/>
      <c r="S148" s="26"/>
      <c r="T148" s="26"/>
      <c r="U148" s="26"/>
      <c r="V148" s="26"/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2" t="str">
        <f t="shared" si="44"/>
        <v/>
      </c>
      <c r="R149" s="26"/>
      <c r="S149" s="26"/>
      <c r="T149" s="26"/>
      <c r="U149" s="26"/>
      <c r="V149" s="26"/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2" t="str">
        <f t="shared" si="44"/>
        <v/>
      </c>
      <c r="R150" s="26"/>
      <c r="S150" s="26"/>
      <c r="T150" s="26"/>
      <c r="U150" s="26"/>
      <c r="V150" s="26"/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2" t="str">
        <f t="shared" si="44"/>
        <v/>
      </c>
      <c r="R151" s="26"/>
      <c r="S151" s="26"/>
      <c r="T151" s="26"/>
      <c r="U151" s="26"/>
      <c r="V151" s="26"/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2" t="str">
        <f t="shared" si="44"/>
        <v/>
      </c>
      <c r="R152" s="26"/>
      <c r="S152" s="26"/>
      <c r="T152" s="26"/>
      <c r="U152" s="26"/>
      <c r="V152" s="26"/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2" t="str">
        <f t="shared" si="44"/>
        <v/>
      </c>
      <c r="R153" s="26"/>
      <c r="S153" s="26"/>
      <c r="T153" s="26"/>
      <c r="U153" s="26"/>
      <c r="V153" s="26"/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2" t="str">
        <f t="shared" si="44"/>
        <v/>
      </c>
      <c r="R154" s="26"/>
      <c r="S154" s="26"/>
      <c r="T154" s="26"/>
      <c r="U154" s="26"/>
      <c r="V154" s="26"/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2" t="str">
        <f t="shared" si="44"/>
        <v/>
      </c>
      <c r="R155" s="26"/>
      <c r="S155" s="26"/>
      <c r="T155" s="26"/>
      <c r="U155" s="26"/>
      <c r="V155" s="26"/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2" t="str">
        <f t="shared" si="44"/>
        <v/>
      </c>
      <c r="R156" s="26"/>
      <c r="S156" s="26"/>
      <c r="T156" s="26"/>
      <c r="U156" s="26"/>
      <c r="V156" s="26"/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2" t="str">
        <f t="shared" si="44"/>
        <v/>
      </c>
      <c r="R157" s="26"/>
      <c r="S157" s="26"/>
      <c r="T157" s="26"/>
      <c r="U157" s="26"/>
      <c r="V157" s="26"/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2" t="str">
        <f t="shared" si="44"/>
        <v/>
      </c>
      <c r="R158" s="26"/>
      <c r="S158" s="26"/>
      <c r="T158" s="26"/>
      <c r="U158" s="26"/>
      <c r="V158" s="26"/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2" t="str">
        <f t="shared" si="44"/>
        <v/>
      </c>
      <c r="R159" s="26"/>
      <c r="S159" s="26"/>
      <c r="T159" s="26"/>
      <c r="U159" s="26"/>
      <c r="V159" s="26"/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2" t="str">
        <f t="shared" si="44"/>
        <v/>
      </c>
      <c r="R160" s="26"/>
      <c r="S160" s="26"/>
      <c r="T160" s="26"/>
      <c r="U160" s="26"/>
      <c r="V160" s="26"/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2" t="str">
        <f t="shared" si="44"/>
        <v/>
      </c>
      <c r="R161" s="26"/>
      <c r="S161" s="26"/>
      <c r="T161" s="26"/>
      <c r="U161" s="26"/>
      <c r="V161" s="26"/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2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/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2" t="str">
        <f t="shared" si="53"/>
        <v/>
      </c>
      <c r="R163" s="26"/>
      <c r="S163" s="26"/>
      <c r="T163" s="26"/>
      <c r="U163" s="26"/>
      <c r="V163" s="26"/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2" t="str">
        <f t="shared" si="53"/>
        <v/>
      </c>
      <c r="R164" s="26"/>
      <c r="S164" s="26"/>
      <c r="T164" s="26"/>
      <c r="U164" s="26"/>
      <c r="V164" s="26"/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2" t="str">
        <f t="shared" si="53"/>
        <v/>
      </c>
      <c r="R165" s="26"/>
      <c r="S165" s="26"/>
      <c r="T165" s="26"/>
      <c r="U165" s="26"/>
      <c r="V165" s="26"/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2" t="str">
        <f t="shared" si="53"/>
        <v/>
      </c>
      <c r="R166" s="26"/>
      <c r="S166" s="26"/>
      <c r="T166" s="26"/>
      <c r="U166" s="26"/>
      <c r="V166" s="26"/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2" t="str">
        <f t="shared" si="53"/>
        <v/>
      </c>
      <c r="R167" s="26"/>
      <c r="S167" s="26"/>
      <c r="T167" s="26"/>
      <c r="U167" s="26"/>
      <c r="V167" s="26"/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2" t="str">
        <f t="shared" si="53"/>
        <v/>
      </c>
      <c r="R168" s="26"/>
      <c r="S168" s="26"/>
      <c r="T168" s="26"/>
      <c r="U168" s="26"/>
      <c r="V168" s="26"/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2" t="str">
        <f t="shared" si="53"/>
        <v/>
      </c>
      <c r="R169" s="26"/>
      <c r="S169" s="26"/>
      <c r="T169" s="26"/>
      <c r="U169" s="26"/>
      <c r="V169" s="26"/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2" t="str">
        <f t="shared" si="53"/>
        <v/>
      </c>
      <c r="R170" s="26"/>
      <c r="S170" s="26"/>
      <c r="T170" s="26"/>
      <c r="U170" s="26"/>
      <c r="V170" s="26"/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2" t="str">
        <f t="shared" si="53"/>
        <v/>
      </c>
      <c r="R171" s="26"/>
      <c r="S171" s="26"/>
      <c r="T171" s="26"/>
      <c r="U171" s="26"/>
      <c r="V171" s="26"/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2" t="str">
        <f t="shared" si="53"/>
        <v/>
      </c>
      <c r="R172" s="26"/>
      <c r="S172" s="26"/>
      <c r="T172" s="26"/>
      <c r="U172" s="26"/>
      <c r="V172" s="26"/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2" t="str">
        <f t="shared" si="53"/>
        <v/>
      </c>
      <c r="R173" s="26"/>
      <c r="S173" s="26"/>
      <c r="T173" s="26"/>
      <c r="U173" s="26"/>
      <c r="V173" s="26"/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2" t="str">
        <f t="shared" si="53"/>
        <v/>
      </c>
      <c r="R174" s="26"/>
      <c r="S174" s="26"/>
      <c r="T174" s="26"/>
      <c r="U174" s="26"/>
      <c r="V174" s="26"/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2" t="str">
        <f t="shared" si="53"/>
        <v/>
      </c>
      <c r="R175" s="26"/>
      <c r="S175" s="26"/>
      <c r="T175" s="26"/>
      <c r="U175" s="26"/>
      <c r="V175" s="26"/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2" t="str">
        <f t="shared" si="53"/>
        <v/>
      </c>
      <c r="R176" s="26"/>
      <c r="S176" s="26"/>
      <c r="T176" s="26"/>
      <c r="U176" s="26"/>
      <c r="V176" s="26"/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2" t="str">
        <f t="shared" si="53"/>
        <v/>
      </c>
      <c r="R177" s="26"/>
      <c r="S177" s="26"/>
      <c r="T177" s="26"/>
      <c r="U177" s="26"/>
      <c r="V177" s="26"/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2" t="str">
        <f t="shared" si="53"/>
        <v/>
      </c>
      <c r="R178" s="26"/>
      <c r="S178" s="26"/>
      <c r="T178" s="26"/>
      <c r="U178" s="26"/>
      <c r="V178" s="26"/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2" t="str">
        <f t="shared" si="53"/>
        <v/>
      </c>
      <c r="R179" s="26"/>
      <c r="S179" s="26"/>
      <c r="T179" s="26"/>
      <c r="U179" s="26"/>
      <c r="V179" s="26"/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2" t="str">
        <f t="shared" si="53"/>
        <v/>
      </c>
      <c r="R180" s="26"/>
      <c r="S180" s="26"/>
      <c r="T180" s="26"/>
      <c r="U180" s="26"/>
      <c r="V180" s="26"/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2" t="str">
        <f t="shared" si="53"/>
        <v/>
      </c>
      <c r="R181" s="26"/>
      <c r="S181" s="26"/>
      <c r="T181" s="26"/>
      <c r="U181" s="26"/>
      <c r="V181" s="26"/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2" t="str">
        <f t="shared" si="53"/>
        <v/>
      </c>
      <c r="R182" s="26"/>
      <c r="S182" s="26"/>
      <c r="T182" s="26"/>
      <c r="U182" s="26"/>
      <c r="V182" s="26"/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2" t="str">
        <f t="shared" si="53"/>
        <v/>
      </c>
      <c r="R183" s="26"/>
      <c r="S183" s="26"/>
      <c r="T183" s="26"/>
      <c r="U183" s="26"/>
      <c r="V183" s="26"/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2" t="str">
        <f t="shared" si="53"/>
        <v/>
      </c>
      <c r="R184" s="26"/>
      <c r="S184" s="26"/>
      <c r="T184" s="26"/>
      <c r="U184" s="26"/>
      <c r="V184" s="26"/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2" t="str">
        <f t="shared" si="53"/>
        <v/>
      </c>
      <c r="R185" s="26"/>
      <c r="S185" s="26"/>
      <c r="T185" s="26"/>
      <c r="U185" s="26"/>
      <c r="V185" s="26"/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2" t="str">
        <f t="shared" si="53"/>
        <v/>
      </c>
      <c r="R186" s="26"/>
      <c r="S186" s="26"/>
      <c r="T186" s="26"/>
      <c r="U186" s="26"/>
      <c r="V186" s="26"/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2" t="str">
        <f t="shared" si="53"/>
        <v/>
      </c>
      <c r="R187" s="26"/>
      <c r="S187" s="26"/>
      <c r="T187" s="26"/>
      <c r="U187" s="26"/>
      <c r="V187" s="26"/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2" t="str">
        <f t="shared" si="53"/>
        <v/>
      </c>
      <c r="R188" s="26"/>
      <c r="S188" s="26"/>
      <c r="T188" s="26"/>
      <c r="U188" s="26"/>
      <c r="V188" s="26"/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2" t="str">
        <f t="shared" si="53"/>
        <v/>
      </c>
      <c r="R189" s="26"/>
      <c r="S189" s="26"/>
      <c r="T189" s="26"/>
      <c r="U189" s="26"/>
      <c r="V189" s="26"/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2" t="str">
        <f t="shared" si="53"/>
        <v/>
      </c>
      <c r="R190" s="26"/>
      <c r="S190" s="26"/>
      <c r="T190" s="26"/>
      <c r="U190" s="26"/>
      <c r="V190" s="26"/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2" t="str">
        <f t="shared" si="53"/>
        <v/>
      </c>
      <c r="R191" s="26"/>
      <c r="S191" s="26"/>
      <c r="T191" s="26"/>
      <c r="U191" s="26"/>
      <c r="V191" s="26"/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2" t="str">
        <f t="shared" si="53"/>
        <v/>
      </c>
      <c r="R192" s="26"/>
      <c r="S192" s="26"/>
      <c r="T192" s="26"/>
      <c r="U192" s="26"/>
      <c r="V192" s="26"/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2" t="str">
        <f t="shared" si="53"/>
        <v/>
      </c>
      <c r="R193" s="26"/>
      <c r="S193" s="26"/>
      <c r="T193" s="26"/>
      <c r="U193" s="26"/>
      <c r="V193" s="26"/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2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/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2" t="str">
        <f t="shared" si="62"/>
        <v/>
      </c>
      <c r="R195" s="26"/>
      <c r="S195" s="26"/>
      <c r="T195" s="26"/>
      <c r="U195" s="26"/>
      <c r="V195" s="26"/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2" t="str">
        <f t="shared" si="62"/>
        <v/>
      </c>
      <c r="R196" s="26"/>
      <c r="S196" s="26"/>
      <c r="T196" s="26"/>
      <c r="U196" s="26"/>
      <c r="V196" s="26"/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2" t="str">
        <f t="shared" si="62"/>
        <v/>
      </c>
      <c r="R197" s="26"/>
      <c r="S197" s="26"/>
      <c r="T197" s="26"/>
      <c r="U197" s="26"/>
      <c r="V197" s="26"/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2" t="str">
        <f t="shared" si="62"/>
        <v/>
      </c>
      <c r="R198" s="26"/>
      <c r="S198" s="26"/>
      <c r="T198" s="26"/>
      <c r="U198" s="26"/>
      <c r="V198" s="26"/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2" t="str">
        <f t="shared" si="62"/>
        <v/>
      </c>
      <c r="R199" s="26"/>
      <c r="S199" s="26"/>
      <c r="T199" s="26"/>
      <c r="U199" s="26"/>
      <c r="V199" s="26"/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2" t="str">
        <f t="shared" si="62"/>
        <v/>
      </c>
      <c r="R200" s="26"/>
      <c r="S200" s="26"/>
      <c r="T200" s="26"/>
      <c r="U200" s="26"/>
      <c r="V200" s="26"/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57" t="s">
        <v>203</v>
      </c>
      <c r="B1" s="357" t="s">
        <v>204</v>
      </c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59"/>
      <c r="Q1" s="355" t="s">
        <v>205</v>
      </c>
      <c r="R1" s="356"/>
      <c r="S1" s="356"/>
      <c r="T1" s="356"/>
      <c r="U1" s="356"/>
      <c r="V1" s="356"/>
      <c r="W1" s="356"/>
      <c r="X1" s="356"/>
      <c r="Y1" s="356"/>
      <c r="Z1" s="360" t="s">
        <v>206</v>
      </c>
      <c r="AA1" s="356"/>
      <c r="AB1" s="356"/>
      <c r="AC1" s="356"/>
      <c r="AE1" s="361" t="s">
        <v>207</v>
      </c>
    </row>
    <row r="2" spans="1:31" ht="43.5" customHeight="1" x14ac:dyDescent="0.35">
      <c r="A2" s="362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56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7">
        <f ca="1">IF(CONTROLE!$B$14="","",CONTROLE!$B$14)</f>
        <v>46257.616266666664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4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199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8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4" t="s">
        <v>262</v>
      </c>
    </row>
    <row r="15" spans="1:3" x14ac:dyDescent="0.35">
      <c r="A15" s="6" t="s">
        <v>263</v>
      </c>
      <c r="B15" s="328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4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2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63" t="s">
        <v>273</v>
      </c>
      <c r="B25" s="364"/>
      <c r="C25" s="365"/>
    </row>
    <row r="26" spans="1:3" x14ac:dyDescent="0.35">
      <c r="A26" s="330" t="s">
        <v>274</v>
      </c>
      <c r="B26" s="370" t="s">
        <v>275</v>
      </c>
      <c r="C26" s="371"/>
    </row>
    <row r="27" spans="1:3" x14ac:dyDescent="0.35">
      <c r="A27" s="331" t="s">
        <v>276</v>
      </c>
      <c r="B27" s="372" t="s">
        <v>277</v>
      </c>
      <c r="C27" s="369"/>
    </row>
    <row r="28" spans="1:3" x14ac:dyDescent="0.35">
      <c r="A28" s="332" t="s">
        <v>278</v>
      </c>
      <c r="B28" s="368" t="s">
        <v>279</v>
      </c>
      <c r="C28" s="369"/>
    </row>
    <row r="29" spans="1:3" x14ac:dyDescent="0.35">
      <c r="A29" s="333" t="s">
        <v>280</v>
      </c>
      <c r="B29" s="366" t="s">
        <v>281</v>
      </c>
      <c r="C29" s="36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81" t="s">
        <v>282</v>
      </c>
      <c r="B1" s="356"/>
      <c r="C1" s="356"/>
      <c r="D1" s="356"/>
      <c r="E1" s="356"/>
      <c r="F1" s="356"/>
      <c r="G1" s="356"/>
      <c r="H1" s="356"/>
      <c r="I1" s="356"/>
      <c r="J1" s="356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86" t="s">
        <v>286</v>
      </c>
      <c r="B2" s="356"/>
      <c r="C2" s="356"/>
      <c r="D2" s="356"/>
      <c r="E2" s="356"/>
      <c r="F2" s="356"/>
      <c r="G2" s="356"/>
      <c r="H2" s="356"/>
      <c r="I2" s="356"/>
      <c r="J2" s="356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75" t="str">
        <f>IF(AND(RESULTADOS!$G$43="Sim",RESULTADOS!$D$43&lt;&gt;""),RESULTADOS!$D$43,"")</f>
        <v/>
      </c>
      <c r="E5" s="376"/>
      <c r="F5" s="376"/>
      <c r="G5" s="376"/>
      <c r="H5" s="376"/>
      <c r="I5" s="376"/>
      <c r="J5" s="377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79" t="s">
        <v>294</v>
      </c>
      <c r="B6" s="356"/>
      <c r="C6" s="356"/>
      <c r="D6" s="356"/>
      <c r="E6" s="356"/>
      <c r="F6" s="356"/>
      <c r="G6" s="356"/>
      <c r="H6" s="356"/>
      <c r="I6" s="356"/>
      <c r="J6" s="356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78" t="s">
        <v>295</v>
      </c>
      <c r="B8" s="356"/>
      <c r="C8" s="356"/>
      <c r="D8" s="356"/>
      <c r="E8" s="356"/>
      <c r="F8" s="356"/>
      <c r="G8" s="356"/>
      <c r="H8" s="356"/>
      <c r="I8" s="356"/>
      <c r="J8" s="356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85" t="s">
        <v>305</v>
      </c>
      <c r="B17" s="356"/>
      <c r="C17" s="356"/>
      <c r="D17" s="356"/>
      <c r="E17" s="356"/>
      <c r="F17" s="356"/>
      <c r="G17" s="356"/>
      <c r="H17" s="356"/>
      <c r="I17" s="356"/>
      <c r="J17" s="356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78" t="s">
        <v>306</v>
      </c>
      <c r="B19" s="356"/>
      <c r="C19" s="356"/>
      <c r="D19" s="356"/>
      <c r="E19" s="356"/>
      <c r="F19" s="356"/>
      <c r="G19" s="356"/>
      <c r="H19" s="356"/>
      <c r="I19" s="356"/>
      <c r="J19" s="356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515</v>
      </c>
      <c r="D20" s="62" t="str">
        <f>IF(COUNTIF(financeiro!$C$2:$C$73,"&lt;&gt;")=0,"",ROUND(SUM(financeiro!$C$2:$C$73),2))</f>
        <v/>
      </c>
      <c r="E20" s="62"/>
      <c r="F20" s="62"/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75" t="str">
        <f>IF(AND(RESULTADOS!$G$44="Sim",RESULTADOS!$D$44&lt;&gt;""),RESULTADOS!$D$44,"")</f>
        <v/>
      </c>
      <c r="E24" s="376"/>
      <c r="F24" s="376"/>
      <c r="G24" s="376"/>
      <c r="H24" s="376"/>
      <c r="I24" s="376"/>
      <c r="J24" s="377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75" t="str">
        <f>IF(AND(RESULTADOS!$G$45="Sim",RESULTADOS!$D$45&lt;&gt;""),RESULTADOS!$D$45,"")</f>
        <v/>
      </c>
      <c r="E25" s="376"/>
      <c r="F25" s="376"/>
      <c r="G25" s="376"/>
      <c r="H25" s="376"/>
      <c r="I25" s="376"/>
      <c r="J25" s="377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OR(B23="",AND(B24&lt;&gt;"",NOT(ISNUMBER(B24)))),"",ROUND(B23+IF(ISNUMBER(B24),B24,0)+IF(ISNUMBER($N$263),$N$263,0),2))))))</f>
        <v/>
      </c>
      <c r="C26" s="124" t="s">
        <v>304</v>
      </c>
      <c r="D26" s="62"/>
      <c r="E26" s="380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76"/>
      <c r="G26" s="376"/>
      <c r="H26" s="376"/>
      <c r="I26" s="376"/>
      <c r="J26" s="377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86" t="s">
        <v>324</v>
      </c>
      <c r="B27" s="356"/>
      <c r="C27" s="356"/>
      <c r="D27" s="356"/>
      <c r="E27" s="356"/>
      <c r="F27" s="356"/>
      <c r="G27" s="356"/>
      <c r="H27" s="356"/>
      <c r="I27" s="356"/>
      <c r="J27" s="356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IF($B$4="Financeiro",$B$23,$B$26)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78" t="s">
        <v>331</v>
      </c>
      <c r="B30" s="356"/>
      <c r="C30" s="356"/>
      <c r="D30" s="356"/>
      <c r="E30" s="356"/>
      <c r="F30" s="356"/>
      <c r="G30" s="356"/>
      <c r="H30" s="356"/>
      <c r="I30" s="356"/>
      <c r="J30" s="356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8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2"/>
      <c r="C36" s="383"/>
      <c r="D36" s="383"/>
      <c r="E36" s="384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78" t="s">
        <v>351</v>
      </c>
      <c r="B40" s="356"/>
      <c r="C40" s="356"/>
      <c r="D40" s="356"/>
      <c r="E40" s="356"/>
      <c r="F40" s="356"/>
      <c r="G40" s="356"/>
      <c r="H40" s="356"/>
      <c r="I40" s="356"/>
      <c r="J40" s="356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79"/>
      <c r="B48" s="356"/>
      <c r="C48" s="356"/>
      <c r="D48" s="356"/>
      <c r="E48" s="356"/>
      <c r="F48" s="356"/>
      <c r="G48" s="356"/>
      <c r="H48" s="356"/>
      <c r="I48" s="356"/>
      <c r="J48" s="356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79"/>
      <c r="B49" s="356"/>
      <c r="C49" s="356"/>
      <c r="D49" s="356"/>
      <c r="E49" s="356"/>
      <c r="F49" s="356"/>
      <c r="G49" s="356"/>
      <c r="H49" s="356"/>
      <c r="I49" s="356"/>
      <c r="J49" s="356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73" t="s">
        <v>379</v>
      </c>
      <c r="B52" s="374"/>
      <c r="C52" s="374"/>
      <c r="D52" s="374"/>
      <c r="E52" s="374"/>
      <c r="F52" s="374"/>
      <c r="G52" s="374"/>
      <c r="H52" s="374"/>
      <c r="I52" s="61"/>
      <c r="J52" s="373" t="s">
        <v>380</v>
      </c>
      <c r="K52" s="374"/>
      <c r="L52" s="374"/>
      <c r="M52" s="374"/>
      <c r="N52" s="374"/>
      <c r="O52" s="374"/>
      <c r="P52" s="374"/>
      <c r="Q52" s="374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507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508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509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510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511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512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513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514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77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21.45312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387" t="s">
        <v>282</v>
      </c>
      <c r="B1" s="387"/>
      <c r="C1" s="387"/>
      <c r="D1" s="387"/>
      <c r="E1" s="387"/>
      <c r="F1" s="387"/>
      <c r="G1" s="388" t="str">
        <f ca="1">$B$3</f>
        <v>REVISE</v>
      </c>
      <c r="H1" s="389"/>
    </row>
    <row r="2" spans="1:10" ht="90.5" customHeight="1" x14ac:dyDescent="0.3">
      <c r="A2" s="390" t="s">
        <v>488</v>
      </c>
      <c r="B2" s="390"/>
      <c r="C2" s="390"/>
      <c r="D2" s="390"/>
      <c r="E2" s="390"/>
      <c r="F2" s="390"/>
      <c r="G2" s="39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391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394" t="str">
        <f>$D$6</f>
        <v/>
      </c>
      <c r="H3" s="395"/>
      <c r="J3" s="256" t="s">
        <v>47</v>
      </c>
    </row>
    <row r="4" spans="1:10" ht="18" customHeight="1" x14ac:dyDescent="0.3">
      <c r="A4" s="305" t="s">
        <v>502</v>
      </c>
      <c r="B4" s="306"/>
      <c r="C4" s="336" t="str">
        <f>$H$8</f>
        <v>REVISE</v>
      </c>
      <c r="D4" s="337" t="s">
        <v>503</v>
      </c>
      <c r="E4" s="338" t="str">
        <f>$H$14</f>
        <v>REVISE</v>
      </c>
      <c r="F4" s="337" t="s">
        <v>504</v>
      </c>
      <c r="G4" s="307"/>
      <c r="H4" s="339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51" t="str">
        <f ca="1">IF($B$10="","",$B$10)</f>
        <v/>
      </c>
      <c r="D5" s="396" t="str">
        <f>$D$22</f>
        <v/>
      </c>
      <c r="E5" s="397"/>
      <c r="F5" s="262" t="str">
        <f>IF(CONTROLE!$B$3="","",CONTROLE!$B$3)</f>
        <v/>
      </c>
      <c r="G5" s="313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9" t="s">
        <v>505</v>
      </c>
      <c r="B6" s="261">
        <f>IF(parametros!$E$16="","",parametros!$E$16)</f>
        <v>1</v>
      </c>
      <c r="C6" s="340"/>
      <c r="D6" s="262" t="str">
        <f>IF($H$5="","",$H$5-1)</f>
        <v/>
      </c>
      <c r="E6" s="341" t="str">
        <f>IF($D$22&lt;&gt;"","Ciclos apurados",IF($J$6=0,"SELECIONE O MÉTODO NA ABA CONTROLE","INFORME A BASE DO MÉTODO"))</f>
        <v>SELECIONE O MÉTODO NA ABA CONTROLE</v>
      </c>
      <c r="F6" s="342" t="s">
        <v>506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39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393"/>
      <c r="D7" s="393"/>
      <c r="E7" s="393"/>
      <c r="F7" s="393"/>
      <c r="G7" s="393"/>
      <c r="H7" s="393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5" t="str">
        <f>UPPER(CONTROLE!$B$2)</f>
        <v/>
      </c>
    </row>
    <row r="9" spans="1:10" ht="26" customHeight="1" x14ac:dyDescent="0.3">
      <c r="A9" s="279" t="s">
        <v>489</v>
      </c>
      <c r="B9" s="314" t="s">
        <v>432</v>
      </c>
      <c r="C9" s="400" t="s">
        <v>490</v>
      </c>
      <c r="D9" s="400"/>
      <c r="E9" s="400"/>
      <c r="F9" s="400" t="s">
        <v>433</v>
      </c>
      <c r="G9" s="400"/>
      <c r="H9" s="315" t="s">
        <v>458</v>
      </c>
    </row>
    <row r="10" spans="1:10" ht="46" customHeight="1" x14ac:dyDescent="0.3">
      <c r="A10" s="269" t="s">
        <v>491</v>
      </c>
      <c r="B10" s="270" t="str">
        <f ca="1">IF(MEMORIA_RESULTADOS!$W$50="","",MEMORIA_RESULTADOS!$W$50)</f>
        <v/>
      </c>
      <c r="C10" s="39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399"/>
      <c r="E10" s="399"/>
      <c r="F10" s="398" t="s">
        <v>434</v>
      </c>
      <c r="G10" s="399"/>
      <c r="H10" s="32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16" t="s">
        <v>492</v>
      </c>
      <c r="B11" s="317" t="str">
        <f>IF(MEMORIA_RESULTADOS!$W$48="","",MEMORIA_RESULTADOS!$W$48)</f>
        <v/>
      </c>
      <c r="C11" s="403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04"/>
      <c r="E11" s="404"/>
      <c r="F11" s="403" t="s">
        <v>435</v>
      </c>
      <c r="G11" s="404"/>
      <c r="H11" s="321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16" t="s">
        <v>493</v>
      </c>
      <c r="B12" s="317" t="str">
        <f>IFERROR(comparativo_VTA!$B$208,"")</f>
        <v/>
      </c>
      <c r="C12" s="403" t="s">
        <v>436</v>
      </c>
      <c r="D12" s="404"/>
      <c r="E12" s="404"/>
      <c r="F12" s="403" t="s">
        <v>437</v>
      </c>
      <c r="G12" s="404"/>
      <c r="H12" s="321" t="s">
        <v>438</v>
      </c>
    </row>
    <row r="13" spans="1:10" ht="46" customHeight="1" x14ac:dyDescent="0.3">
      <c r="A13" s="318" t="s">
        <v>494</v>
      </c>
      <c r="B13" s="319" t="str">
        <f ca="1">IF(MEMORIA_RESULTADOS!$W$51="","",MEMORIA_RESULTADOS!$W$51)</f>
        <v/>
      </c>
      <c r="C13" s="401" t="s">
        <v>439</v>
      </c>
      <c r="D13" s="402"/>
      <c r="E13" s="402"/>
      <c r="F13" s="401" t="s">
        <v>440</v>
      </c>
      <c r="G13" s="402"/>
      <c r="H13" s="322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495</v>
      </c>
      <c r="B15" s="268" t="s">
        <v>441</v>
      </c>
      <c r="C15" s="268" t="s">
        <v>442</v>
      </c>
      <c r="D15" s="268" t="s">
        <v>443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19" t="str">
        <f>IF($A$23="","",$A$23&amp;CHAR(10)&amp;"Pago: R$ "&amp;ROUND($B$23,2)&amp;"  ·  Reajustado: R$ "&amp;ROUND($C$23,2)&amp;"  ·  Delta: R$ "&amp;ROUND($D$23,2)&amp;CHAR(10)&amp;$E$23)</f>
        <v/>
      </c>
      <c r="F16" s="420"/>
      <c r="G16" s="420"/>
      <c r="H16" s="420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21"/>
      <c r="F17" s="420"/>
      <c r="G17" s="420"/>
      <c r="H17" s="420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21"/>
      <c r="F18" s="420"/>
      <c r="G18" s="420"/>
      <c r="H18" s="420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21"/>
      <c r="F19" s="420"/>
      <c r="G19" s="420"/>
      <c r="H19" s="420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21"/>
      <c r="F20" s="420"/>
      <c r="G20" s="420"/>
      <c r="H20" s="420"/>
    </row>
    <row r="21" spans="1:8" ht="19" customHeight="1" x14ac:dyDescent="0.3">
      <c r="A21" s="343" t="s">
        <v>444</v>
      </c>
      <c r="B21" s="344"/>
      <c r="C21" s="344"/>
      <c r="D21" s="344" t="str">
        <f>IF(ISNUMBER(MEMORIA_RESULTADOS!$B$5),ROUND(RETRO_OFICIAL-SUM($D$16:$D$20),2),"")</f>
        <v/>
      </c>
      <c r="E21" s="421"/>
      <c r="F21" s="420"/>
      <c r="G21" s="420"/>
      <c r="H21" s="420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5" t="str">
        <f>IF(OR(MEMORIA_RESULTADOS!$B$4&lt;&gt;"PCs",MEMORIA_RESULTADOS!$T$28=0),"","PCs sem efeito financeiro: "&amp;MEMORIA_RESULTADOS!$T$28&amp;" PC(s)")</f>
        <v/>
      </c>
      <c r="B23" s="345" t="str">
        <f>IF(OR(MEMORIA_RESULTADOS!$B$4&lt;&gt;"PCs",MEMORIA_RESULTADOS!$T$28=0),"",MEMORIA_RESULTADOS!$T$29)</f>
        <v/>
      </c>
      <c r="C23" s="345" t="str">
        <f>IF(OR(MEMORIA_RESULTADOS!$B$4&lt;&gt;"PCs",MEMORIA_RESULTADOS!$T$28=0),"",ROUND(MEMORIA_RESULTADOS!$T$29+MEMORIA_RESULTADOS!$T$30,2))</f>
        <v/>
      </c>
      <c r="D23" s="345" t="str">
        <f>IF(OR(MEMORIA_RESULTADOS!$B$4&lt;&gt;"PCs",MEMORIA_RESULTADOS!$T$28=0),"",MEMORIA_RESULTADOS!$T$30)</f>
        <v/>
      </c>
      <c r="E23" s="407" t="str">
        <f>IF(OR(MEMORIA_RESULTADOS!$B$4&lt;&gt;"PCs",MEMORIA_RESULTADOS!$T$28=0),"","Sem retroativo pela regra de DATA_PC. Detalhes: itens_PC -&gt; EFEITO_FINANCEIRO_PC = Nao")</f>
        <v/>
      </c>
      <c r="F23" s="408"/>
      <c r="G23" s="408"/>
      <c r="H23" s="408"/>
    </row>
    <row r="24" spans="1:8" ht="22" customHeight="1" x14ac:dyDescent="0.3">
      <c r="A24" s="279" t="s">
        <v>496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445</v>
      </c>
      <c r="C25" s="283" t="s">
        <v>446</v>
      </c>
      <c r="D25" s="284" t="s">
        <v>443</v>
      </c>
      <c r="E25" s="409" t="s">
        <v>497</v>
      </c>
      <c r="F25" s="410"/>
      <c r="G25" s="410"/>
      <c r="H25" s="410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447</v>
      </c>
      <c r="B34" s="288" t="str">
        <f>UPPER(CONTROLE!$B$2)</f>
        <v/>
      </c>
      <c r="C34" s="415"/>
      <c r="D34" s="416"/>
      <c r="E34" s="417" t="s">
        <v>498</v>
      </c>
      <c r="F34" s="418"/>
      <c r="G34" s="418"/>
      <c r="H34" s="418"/>
    </row>
    <row r="35" spans="1:8" ht="22" customHeight="1" x14ac:dyDescent="0.3">
      <c r="A35" s="274" t="s">
        <v>448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11" t="str">
        <f ca="1">IF($B$35="","Aguardando dado","")</f>
        <v>Aguardando dado</v>
      </c>
      <c r="D35" s="412"/>
      <c r="E35" s="419" t="str">
        <f ca="1">IF($A$39="","",$A$39)</f>
        <v/>
      </c>
      <c r="F35" s="420"/>
      <c r="G35" s="420"/>
      <c r="H35" s="422"/>
    </row>
    <row r="36" spans="1:8" ht="22" customHeight="1" x14ac:dyDescent="0.3">
      <c r="A36" s="274" t="s">
        <v>449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11" t="str">
        <f ca="1">IF($B$36="","Aguardando dado","")</f>
        <v>Aguardando dado</v>
      </c>
      <c r="D36" s="412"/>
      <c r="E36" s="421"/>
      <c r="F36" s="420"/>
      <c r="G36" s="420"/>
      <c r="H36" s="422"/>
    </row>
    <row r="37" spans="1:8" ht="22" customHeight="1" x14ac:dyDescent="0.3">
      <c r="A37" s="274" t="s">
        <v>450</v>
      </c>
      <c r="B37" s="275" t="str">
        <f>IFERROR(INDEX($C$26:$C$30,MATCH(UPPER(CONTROLE!$B$2),$A$26:$A$30,0)),"")</f>
        <v/>
      </c>
      <c r="C37" s="411" t="str">
        <f>IF($B$37="","Aguardando dado","")</f>
        <v>Aguardando dado</v>
      </c>
      <c r="D37" s="412"/>
      <c r="E37" s="421"/>
      <c r="F37" s="420"/>
      <c r="G37" s="420"/>
      <c r="H37" s="422"/>
    </row>
    <row r="38" spans="1:8" ht="22" customHeight="1" x14ac:dyDescent="0.3">
      <c r="A38" s="276" t="s">
        <v>451</v>
      </c>
      <c r="B38" s="277" t="str">
        <f ca="1">IF(OR(B36="",B37=""),"",ROUND(B37-B36,2))</f>
        <v/>
      </c>
      <c r="C38" s="413" t="str">
        <f ca="1">IF($B$38="","Aguardando dado","")</f>
        <v>Aguardando dado</v>
      </c>
      <c r="D38" s="414"/>
      <c r="E38" s="421"/>
      <c r="F38" s="420"/>
      <c r="G38" s="420"/>
      <c r="H38" s="422"/>
    </row>
    <row r="39" spans="1:8" ht="15" customHeight="1" x14ac:dyDescent="0.3">
      <c r="A39" s="405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06"/>
      <c r="C39" s="406"/>
      <c r="D39" s="406"/>
      <c r="E39" s="406"/>
      <c r="F39" s="406"/>
      <c r="G39" s="406"/>
      <c r="H39" s="406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499</v>
      </c>
      <c r="B41" s="291"/>
      <c r="C41" s="291"/>
      <c r="D41" s="346" t="s">
        <v>500</v>
      </c>
      <c r="E41" s="291"/>
      <c r="F41" s="291"/>
      <c r="G41" s="291"/>
      <c r="H41" s="291"/>
    </row>
    <row r="42" spans="1:8" ht="24" customHeight="1" x14ac:dyDescent="0.3">
      <c r="A42" s="292" t="s">
        <v>452</v>
      </c>
      <c r="B42" s="292" t="s">
        <v>296</v>
      </c>
      <c r="C42" s="292" t="s">
        <v>453</v>
      </c>
      <c r="D42" s="292" t="s">
        <v>454</v>
      </c>
      <c r="E42" s="292" t="s">
        <v>455</v>
      </c>
      <c r="F42" s="292" t="s">
        <v>456</v>
      </c>
      <c r="G42" s="292" t="s">
        <v>457</v>
      </c>
      <c r="H42" s="292" t="s">
        <v>458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459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460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461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461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461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461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461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501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462</v>
      </c>
      <c r="B54" s="302" t="s">
        <v>432</v>
      </c>
      <c r="C54" s="302" t="s">
        <v>463</v>
      </c>
      <c r="D54" s="303"/>
      <c r="E54" s="303"/>
      <c r="F54" s="303"/>
      <c r="G54" s="303"/>
      <c r="H54" s="303"/>
    </row>
    <row r="55" spans="1:8" ht="16" customHeight="1" x14ac:dyDescent="0.3">
      <c r="A55" s="347" t="s">
        <v>464</v>
      </c>
      <c r="B55" s="348" t="str">
        <f>IF($B$5&lt;&gt;"PCs","",MEMORIA_RESULTADOS!$T$33)</f>
        <v/>
      </c>
      <c r="C55" s="348" t="s">
        <v>465</v>
      </c>
    </row>
    <row r="56" spans="1:8" ht="16" customHeight="1" x14ac:dyDescent="0.3">
      <c r="A56" s="347" t="s">
        <v>466</v>
      </c>
      <c r="B56" s="348" t="str">
        <f>IF($B$5&lt;&gt;"PCs","",MEMORIA_RESULTADOS!$T$34)</f>
        <v/>
      </c>
      <c r="C56" s="348" t="s">
        <v>467</v>
      </c>
    </row>
    <row r="57" spans="1:8" ht="16" customHeight="1" x14ac:dyDescent="0.3">
      <c r="A57" s="347" t="s">
        <v>468</v>
      </c>
      <c r="B57" s="348" t="str">
        <f>IF($B$5&lt;&gt;"PCs","",MEMORIA_RESULTADOS!$T$35)</f>
        <v/>
      </c>
      <c r="C57" s="348" t="s">
        <v>469</v>
      </c>
    </row>
    <row r="58" spans="1:8" ht="16" customHeight="1" x14ac:dyDescent="0.3">
      <c r="A58" s="347" t="s">
        <v>470</v>
      </c>
      <c r="B58" s="348" t="str">
        <f>IF($B$5&lt;&gt;"PCs","",MEMORIA_RESULTADOS!$T$36)</f>
        <v/>
      </c>
      <c r="C58" s="348" t="s">
        <v>471</v>
      </c>
    </row>
    <row r="59" spans="1:8" ht="16" customHeight="1" x14ac:dyDescent="0.3">
      <c r="A59" s="347" t="s">
        <v>472</v>
      </c>
      <c r="B59" s="348" t="str">
        <f>IF($B$5&lt;&gt;"PCs","",MEMORIA_RESULTADOS!$T$37)</f>
        <v/>
      </c>
      <c r="C59" s="348" t="s">
        <v>473</v>
      </c>
    </row>
    <row r="60" spans="1:8" ht="16" customHeight="1" x14ac:dyDescent="0.3">
      <c r="A60" s="347" t="s">
        <v>474</v>
      </c>
      <c r="B60" s="349" t="str">
        <f>$D$22</f>
        <v/>
      </c>
      <c r="C60" s="348" t="s">
        <v>475</v>
      </c>
    </row>
    <row r="61" spans="1:8" ht="16" customHeight="1" x14ac:dyDescent="0.3">
      <c r="A61" s="347" t="s">
        <v>476</v>
      </c>
      <c r="B61" s="349" t="str">
        <f ca="1">$B$36</f>
        <v/>
      </c>
      <c r="C61" s="348" t="s">
        <v>477</v>
      </c>
    </row>
    <row r="62" spans="1:8" ht="16" customHeight="1" x14ac:dyDescent="0.3">
      <c r="A62" s="347" t="s">
        <v>478</v>
      </c>
      <c r="B62" s="349" t="str">
        <f ca="1">$B$38</f>
        <v/>
      </c>
      <c r="C62" s="348" t="s">
        <v>479</v>
      </c>
    </row>
    <row r="63" spans="1:8" ht="16" customHeight="1" x14ac:dyDescent="0.3">
      <c r="A63" s="347" t="s">
        <v>480</v>
      </c>
      <c r="B63" s="349" t="str">
        <f ca="1">$B$10</f>
        <v/>
      </c>
      <c r="C63" s="348" t="s">
        <v>481</v>
      </c>
    </row>
    <row r="64" spans="1:8" ht="16" customHeight="1" x14ac:dyDescent="0.3">
      <c r="A64" s="347" t="s">
        <v>482</v>
      </c>
      <c r="B64" s="348" t="str">
        <f>"Linhas 10 a 12 desta aba"</f>
        <v>Linhas 10 a 12 desta aba</v>
      </c>
      <c r="C64" s="348" t="s">
        <v>483</v>
      </c>
    </row>
    <row r="65" spans="1:5" ht="16" customHeight="1" x14ac:dyDescent="0.3">
      <c r="A65" s="347" t="s">
        <v>484</v>
      </c>
      <c r="B65" s="349" t="str">
        <f ca="1">$B$13</f>
        <v/>
      </c>
      <c r="C65" s="348" t="s">
        <v>485</v>
      </c>
    </row>
    <row r="66" spans="1:5" ht="16" customHeight="1" x14ac:dyDescent="0.3">
      <c r="A66" s="347" t="s">
        <v>486</v>
      </c>
      <c r="B66" s="348" t="str">
        <f ca="1">$B$3</f>
        <v>REVISE</v>
      </c>
      <c r="C66" s="348" t="s">
        <v>487</v>
      </c>
    </row>
    <row r="68" spans="1:5" x14ac:dyDescent="0.3">
      <c r="A68" s="423" t="s">
        <v>516</v>
      </c>
    </row>
    <row r="69" spans="1:5" x14ac:dyDescent="0.3">
      <c r="A69" s="256" t="s">
        <v>517</v>
      </c>
    </row>
    <row r="70" spans="1:5" x14ac:dyDescent="0.3">
      <c r="A70" s="256" t="s">
        <v>518</v>
      </c>
    </row>
    <row r="71" spans="1:5" x14ac:dyDescent="0.3">
      <c r="A71" s="424" t="s">
        <v>519</v>
      </c>
      <c r="B71" s="425"/>
      <c r="C71" s="425"/>
      <c r="D71" s="425"/>
      <c r="E71" s="425"/>
    </row>
    <row r="72" spans="1:5" x14ac:dyDescent="0.3">
      <c r="A72" s="426" t="s">
        <v>296</v>
      </c>
      <c r="B72" s="426" t="s">
        <v>520</v>
      </c>
      <c r="C72" s="426" t="s">
        <v>521</v>
      </c>
      <c r="D72" s="426" t="s">
        <v>522</v>
      </c>
      <c r="E72" s="426" t="s">
        <v>304</v>
      </c>
    </row>
    <row r="73" spans="1:5" x14ac:dyDescent="0.3">
      <c r="A73" s="427" t="s">
        <v>21</v>
      </c>
      <c r="B73" s="428" t="str">
        <f>IF(COUNTIFS(financeiro!$B$2:$B$73,"c0",financeiro!$C$2:$C$73,"&lt;&gt;")=0,"",ROUND(SUMIFS(financeiro!$C$2:$C$73,financeiro!$B$2:$B$73,"c0"),2))</f>
        <v/>
      </c>
      <c r="C73" s="428">
        <f>IF(SUMPRODUCT((posicao_contratual!$A$2:$A$201&lt;&gt;"")*((1-ISNUMBER(posicao_contratual!$E$2:$E$201))+(1-ISNUMBER(posicao_contratual!$F$2:$F$201))&gt;0))&gt;0,"NAO COMPARAVEL",ROUND(SUMPRODUCT((N(posicao_contratual!$E$2:$E$201)-N(posicao_contratual!$F$2:$F$201))*N(historico_VU!$C$2:$C$201)),2))</f>
        <v>0</v>
      </c>
      <c r="D73" s="428" t="str">
        <f>IF(OR(B73="",C73="",C73="NAO COMPARAVEL"),"",ROUND(B73-C73,2))</f>
        <v/>
      </c>
      <c r="E73" s="427" t="str">
        <f>IF(OR(B73="",C73="",C73="NAO COMPARAVEL"),"NAO COMPARAVEL",IF(ROUND(D73,2)=0,"OK","REVISAR"))</f>
        <v>NAO COMPARAVEL</v>
      </c>
    </row>
    <row r="74" spans="1:5" x14ac:dyDescent="0.3">
      <c r="A74" s="427" t="s">
        <v>22</v>
      </c>
      <c r="B74" s="428" t="str">
        <f>IF(COUNTIFS(financeiro!$B$2:$B$73,"c1",financeiro!$C$2:$C$73,"&lt;&gt;")=0,"",ROUND(SUMIFS(financeiro!$C$2:$C$73,financeiro!$B$2:$B$73,"c1"),2))</f>
        <v/>
      </c>
      <c r="C74" s="428">
        <f>IF(SUMPRODUCT((posicao_contratual!$A$2:$A$201&lt;&gt;"")*((1-ISNUMBER(posicao_contratual!$F$2:$F$201))+(1-ISNUMBER(posicao_contratual!$J$2:$J$201))&gt;0))&gt;0,"NAO COMPARAVEL",ROUND(SUMPRODUCT((N(posicao_contratual!$F$2:$F$201)-N(posicao_contratual!$J$2:$J$201))*N(historico_VU!$D$2:$D$201)),2))</f>
        <v>0</v>
      </c>
      <c r="D74" s="428" t="str">
        <f>IF(OR(B74="",C74="",C74="NAO COMPARAVEL"),"",ROUND(B74-C74,2))</f>
        <v/>
      </c>
      <c r="E74" s="427" t="str">
        <f>IF(OR(B74="",C74="",C74="NAO COMPARAVEL"),"NAO COMPARAVEL",IF(ROUND(D74,2)=0,"OK","REVISAR"))</f>
        <v>NAO COMPARAVEL</v>
      </c>
    </row>
    <row r="75" spans="1:5" x14ac:dyDescent="0.3">
      <c r="A75" s="427" t="s">
        <v>23</v>
      </c>
      <c r="B75" s="428" t="str">
        <f>IF(COUNTIFS(financeiro!$B$2:$B$73,"c2",financeiro!$C$2:$C$73,"&lt;&gt;")=0,"",ROUND(SUMIFS(financeiro!$C$2:$C$73,financeiro!$B$2:$B$73,"c2"),2))</f>
        <v/>
      </c>
      <c r="C75" s="428">
        <f>IF(SUMPRODUCT((posicao_contratual!$A$2:$A$201&lt;&gt;"")*((1-ISNUMBER(posicao_contratual!$J$2:$J$201))+(1-ISNUMBER(posicao_contratual!$N$2:$N$201))&gt;0))&gt;0,"NAO COMPARAVEL",ROUND(SUMPRODUCT((N(posicao_contratual!$J$2:$J$201)-N(posicao_contratual!$N$2:$N$201))*N(historico_VU!$E$2:$E$201)),2))</f>
        <v>0</v>
      </c>
      <c r="D75" s="428" t="str">
        <f>IF(OR(B75="",C75="",C75="NAO COMPARAVEL"),"",ROUND(B75-C75,2))</f>
        <v/>
      </c>
      <c r="E75" s="427" t="str">
        <f>IF(OR(B75="",C75="",C75="NAO COMPARAVEL"),"NAO COMPARAVEL",IF(ROUND(D75,2)=0,"OK","REVISAR"))</f>
        <v>NAO COMPARAVEL</v>
      </c>
    </row>
    <row r="76" spans="1:5" x14ac:dyDescent="0.3">
      <c r="A76" s="427" t="s">
        <v>24</v>
      </c>
      <c r="B76" s="428" t="str">
        <f>IF(COUNTIFS(financeiro!$B$2:$B$73,"c3",financeiro!$C$2:$C$73,"&lt;&gt;")=0,"",ROUND(SUMIFS(financeiro!$C$2:$C$73,financeiro!$B$2:$B$73,"c3"),2))</f>
        <v/>
      </c>
      <c r="C76" s="428">
        <f>IF(SUMPRODUCT((posicao_contratual!$A$2:$A$201&lt;&gt;"")*((1-ISNUMBER(posicao_contratual!$N$2:$N$201))+(1-ISNUMBER(posicao_contratual!$R$2:$R$201))&gt;0))&gt;0,"NAO COMPARAVEL",ROUND(SUMPRODUCT((N(posicao_contratual!$N$2:$N$201)-N(posicao_contratual!$R$2:$R$201))*N(historico_VU!$F$2:$F$201)),2))</f>
        <v>0</v>
      </c>
      <c r="D76" s="428" t="str">
        <f>IF(OR(B76="",C76="",C76="NAO COMPARAVEL"),"",ROUND(B76-C76,2))</f>
        <v/>
      </c>
      <c r="E76" s="427" t="str">
        <f>IF(OR(B76="",C76="",C76="NAO COMPARAVEL"),"NAO COMPARAVEL",IF(ROUND(D76,2)=0,"OK","REVISAR"))</f>
        <v>NAO COMPARAVEL</v>
      </c>
    </row>
    <row r="77" spans="1:5" x14ac:dyDescent="0.3">
      <c r="A77" s="427" t="s">
        <v>25</v>
      </c>
      <c r="B77" s="428" t="str">
        <f>IF(COUNTIFS(financeiro!$B$2:$B$73,"c4",financeiro!$C$2:$C$73,"&lt;&gt;")=0,"",ROUND(SUMIFS(financeiro!$C$2:$C$73,financeiro!$B$2:$B$73,"c4"),2))</f>
        <v/>
      </c>
      <c r="C77" s="428">
        <f>IF(SUMPRODUCT((posicao_contratual!$A$2:$A$201&lt;&gt;"")*((1-ISNUMBER(posicao_contratual!$R$2:$R$201))+(1-ISNUMBER(posicao_contratual!$V$2:$V$201))&gt;0))&gt;0,"NAO COMPARAVEL",ROUND(SUMPRODUCT((N(posicao_contratual!$R$2:$R$201)-N(posicao_contratual!$V$2:$V$201))*N(historico_VU!$G$2:$G$201)),2))</f>
        <v>0</v>
      </c>
      <c r="D77" s="428" t="str">
        <f>IF(OR(B77="",C77="",C77="NAO COMPARAVEL"),"",ROUND(B77-C77,2))</f>
        <v/>
      </c>
      <c r="E77" s="427" t="str">
        <f>IF(OR(B77="",C77="",C77="NAO COMPARAVEL"),"NAO COMPARAVEL",IF(ROUND(D77,2)=0,"OK","REVISAR"))</f>
        <v>NAO COMPARAVEL</v>
      </c>
    </row>
  </sheetData>
  <mergeCells count="28"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F10:G10"/>
    <mergeCell ref="C9:E9"/>
    <mergeCell ref="F13:G13"/>
    <mergeCell ref="C12:E12"/>
    <mergeCell ref="F9:G9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2026-08-23T17:47:26Z</dcterms:modified>
</cp:coreProperties>
</file>