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8.PC_UX_1_FIX\templates\"/>
    </mc:Choice>
  </mc:AlternateContent>
  <xr:revisionPtr revIDLastSave="0" documentId="13_ncr:1_{7B932130-2B7B-4113-82E9-86FD8081D90E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B8" i="13"/>
  <c r="I9" i="9"/>
  <c r="W49" i="14"/>
  <c r="E76" i="15" l="1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8" i="7" l="1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S8" i="7" l="1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<sst xmlns="http://schemas.openxmlformats.org/spreadsheetml/2006/main" count="40681" uniqueCount="552">
  <si>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</si>
  <si>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</si>
  <si>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</si>
  <si>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</si>
  <si>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</si>
  <si>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</si>
  <si>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</si>
  <si>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</si>
  <si>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</si>
  <si>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</si>
  <si>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</si>
  <si>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</si>
  <si>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</si>
  <si>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</si>
  <si>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</si>
  <si>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</si>
  <si>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</si>
  <si>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</si>
  <si>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</si>
  <si>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</si>
  <si>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</si>
  <si>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</si>
  <si>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</si>
  <si>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</si>
  <si>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</si>
  <si>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</si>
  <si>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</si>
  <si>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</si>
  <si>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</si>
  <si>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</si>
  <si>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</si>
  <si>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</si>
  <si>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</si>
  <si>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</si>
  <si>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</si>
  <si>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</si>
  <si>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</si>
  <si>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</si>
  <si>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</si>
  <si>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</si>
  <si>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</si>
  <si>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</si>
  <si>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</si>
  <si>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</si>
  <si>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</si>
  <si>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</si>
  <si>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</si>
  <si>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</si>
  <si>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</si>
  <si>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</si>
  <si>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</si>
  <si>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</si>
  <si>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</si>
  <si>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</si>
  <si>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</si>
  <si>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</si>
  <si>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</si>
  <si>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</si>
  <si>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</si>
  <si>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</si>
  <si>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</si>
  <si>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</si>
  <si>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</si>
  <si>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</si>
  <si>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</si>
  <si>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</si>
  <si>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</si>
  <si>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</si>
  <si>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</si>
  <si>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</si>
  <si>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</si>
  <si>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</si>
  <si>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</si>
  <si>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</si>
  <si>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</si>
  <si>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</si>
  <si>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</si>
  <si>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</si>
  <si>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</si>
  <si>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</si>
  <si>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</si>
  <si>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</si>
  <si>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</si>
  <si>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</si>
  <si>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</si>
  <si>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</si>
  <si>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</si>
  <si>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</si>
  <si>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</si>
  <si>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</si>
  <si>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</si>
  <si>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</si>
  <si>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</si>
  <si>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</si>
  <si>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</si>
  <si>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</si>
  <si>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</si>
  <si>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</si>
  <si>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</si>
  <si>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</si>
  <si>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</si>
  <si>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</si>
  <si>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</si>
  <si>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</si>
  <si>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</si>
  <si>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</si>
  <si>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</si>
  <si>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</si>
  <si>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</si>
  <si>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</si>
  <si>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</si>
  <si>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</si>
  <si>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</si>
  <si>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</si>
  <si>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</si>
  <si>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</si>
  <si>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</si>
  <si>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</si>
  <si>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</si>
  <si>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</si>
  <si>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</si>
  <si>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</si>
  <si>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</si>
  <si>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</si>
  <si>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</si>
  <si>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</si>
  <si>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</si>
  <si>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</si>
  <si>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</si>
  <si>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</si>
  <si>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</si>
  <si>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</si>
  <si>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</si>
  <si>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</si>
  <si>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</si>
  <si>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</si>
  <si>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</si>
  <si>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</si>
  <si>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</si>
  <si>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</si>
  <si>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</si>
  <si>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</si>
  <si>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</si>
  <si>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</si>
  <si>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</si>
  <si>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</si>
  <si>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</si>
  <si>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</si>
  <si>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</si>
  <si>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</si>
  <si>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</si>
  <si>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</si>
  <si>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</si>
  <si>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</si>
  <si>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</si>
  <si>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</si>
  <si>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</si>
  <si>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</si>
  <si>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</si>
  <si>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</si>
  <si>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</si>
  <si>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</si>
  <si>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</si>
  <si>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</si>
  <si>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</si>
  <si>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</si>
  <si>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</si>
  <si>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</si>
  <si>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</si>
  <si>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</si>
  <si>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</si>
  <si>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</si>
  <si>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</si>
  <si>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</si>
  <si>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</si>
  <si>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</si>
  <si>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</si>
  <si>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</si>
  <si>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</si>
  <si>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</si>
  <si>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</si>
  <si>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</si>
  <si>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</si>
  <si>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</si>
  <si>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</si>
  <si>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</si>
  <si>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</si>
  <si>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</si>
  <si>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</si>
  <si>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</si>
  <si>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</si>
  <si>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</si>
  <si>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</si>
  <si>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</si>
  <si>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</si>
  <si>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</si>
  <si>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</si>
  <si>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</si>
  <si>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</si>
  <si>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</si>
  <si>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</si>
  <si>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</si>
  <si>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</si>
  <si>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</si>
  <si>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</si>
  <si>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</si>
  <si>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</si>
  <si>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</si>
  <si>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</si>
  <si>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</si>
  <si>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</si>
  <si>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</si>
  <si>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</si>
  <si>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</si>
  <si>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</si>
  <si>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</si>
  <si>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</si>
  <si>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</si>
  <si>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</si>
  <si>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</si>
  <si>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</si>
  <si>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</si>
  <si>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</si>
  <si>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</si>
  <si>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</si>
  <si>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</si>
  <si>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</si>
  <si>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</si>
  <si>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</si>
  <si>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</si>
  <si>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</si>
  <si>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</si>
  <si>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</si>
  <si>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</si>
  <si>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</si>
  <si>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</si>
  <si>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</si>
  <si>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</si>
  <si>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</si>
  <si>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</si>
  <si>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</si>
  <si>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</si>
  <si>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</si>
  <si>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</si>
  <si>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</si>
  <si>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</si>
  <si>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</si>
  <si>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</si>
  <si>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</si>
  <si>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</si>
  <si>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</si>
  <si>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</si>
  <si>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</si>
  <si>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</si>
  <si>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</si>
  <si>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</si>
  <si>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</si>
  <si>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</si>
  <si>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</si>
  <si>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</si>
  <si>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</si>
  <si>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</si>
  <si>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</si>
  <si>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</si>
  <si>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</si>
  <si>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</si>
  <si>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</si>
  <si>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</si>
  <si>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</si>
  <si>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</si>
  <si>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</si>
  <si>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</si>
  <si>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</si>
  <si>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</si>
  <si>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</si>
  <si>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</si>
  <si>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</si>
  <si>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</si>
  <si>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</si>
  <si>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</si>
  <si>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</si>
  <si>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</si>
  <si>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</si>
  <si>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</si>
  <si>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</si>
  <si>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</si>
  <si>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</si>
  <si>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</si>
  <si>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</si>
  <si>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</si>
  <si>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</si>
  <si>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</si>
  <si>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</si>
  <si>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</si>
  <si>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</si>
  <si>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</si>
  <si>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</si>
  <si>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</si>
  <si>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</si>
  <si>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</si>
  <si>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</si>
  <si>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</si>
  <si>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</si>
  <si>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</si>
  <si>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</si>
  <si>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</si>
  <si>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</si>
  <si>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</si>
  <si>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</si>
  <si>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</si>
  <si>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</si>
  <si>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</si>
  <si>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</si>
  <si>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</si>
  <si>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</si>
  <si>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</si>
  <si>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</si>
  <si>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</si>
  <si>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</si>
  <si>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</si>
  <si>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</si>
  <si>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</si>
  <si>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</si>
  <si>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</si>
  <si>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</si>
  <si>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</si>
  <si>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</si>
  <si>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</si>
  <si>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</si>
  <si>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</si>
  <si>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</si>
  <si>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</si>
  <si>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</si>
  <si>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</si>
  <si>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</si>
  <si>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</si>
  <si>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</si>
  <si>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</si>
  <si>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</si>
  <si>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</si>
  <si>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</si>
  <si>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</si>
  <si>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</si>
  <si>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</si>
  <si>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</si>
  <si>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</si>
  <si>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</si>
  <si>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</si>
  <si>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</si>
  <si>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</si>
  <si>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</si>
  <si>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</si>
  <si>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</si>
  <si>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</si>
  <si>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</si>
  <si>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</si>
  <si>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</si>
  <si>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</si>
  <si>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</si>
  <si>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</si>
  <si>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</si>
  <si>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</si>
  <si>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</si>
  <si>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</si>
  <si>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</si>
  <si>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</si>
  <si>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</si>
  <si>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</si>
  <si>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</si>
  <si>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</si>
  <si>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</si>
  <si>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</si>
  <si>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</si>
  <si>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</si>
  <si>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</si>
  <si>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</si>
  <si>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</si>
  <si>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</si>
  <si>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</si>
  <si>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</si>
  <si>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</si>
  <si>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</si>
  <si>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</si>
  <si>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</si>
  <si>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</si>
  <si>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</si>
  <si>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</si>
  <si>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</si>
  <si>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</si>
  <si>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</si>
  <si>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</si>
  <si>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</si>
  <si>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</si>
  <si>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</si>
  <si>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</si>
  <si>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</si>
  <si>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</si>
  <si>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</si>
  <si>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</si>
  <si>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</si>
  <si>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</si>
  <si>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</si>
  <si>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</si>
  <si>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</si>
  <si>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</si>
  <si>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</si>
  <si>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</si>
  <si>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</si>
  <si>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</si>
  <si>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</si>
  <si>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</si>
  <si>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</si>
  <si>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</si>
  <si>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</si>
  <si>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</si>
  <si>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</si>
  <si>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</si>
  <si>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</si>
  <si>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</si>
  <si>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</si>
  <si>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</si>
  <si>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</si>
  <si>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</si>
  <si>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</si>
  <si>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</si>
  <si>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</si>
  <si>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</si>
  <si>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</si>
  <si>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</si>
  <si>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</si>
  <si>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</si>
  <si>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</si>
  <si>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</si>
  <si>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</si>
  <si>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</si>
  <si>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</si>
  <si>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</si>
  <si>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</si>
  <si>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</si>
  <si>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</si>
  <si>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</si>
  <si>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</si>
  <si>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</si>
  <si>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</si>
  <si>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</si>
  <si>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</si>
  <si>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</si>
  <si>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</si>
  <si>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</si>
  <si>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</si>
  <si>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</si>
  <si>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</si>
  <si>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</si>
  <si>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</si>
  <si>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</si>
  <si>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</si>
  <si>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</si>
  <si>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</si>
  <si>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</si>
  <si>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</si>
  <si>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</si>
  <si>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</si>
  <si>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</si>
  <si>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</si>
  <si>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</si>
  <si>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</si>
  <si>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</si>
  <si>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</si>
  <si>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</si>
  <si>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</si>
  <si>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</si>
  <si>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</si>
  <si>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</si>
  <si>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</si>
  <si>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</si>
  <si>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</si>
  <si>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</si>
  <si>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</si>
  <si>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</si>
  <si>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</si>
  <si>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</si>
  <si>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</si>
  <si>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</si>
  <si>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</si>
  <si>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</si>
  <si>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</si>
  <si>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</si>
  <si>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</si>
  <si>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</si>
  <si>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</si>
  <si>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</si>
  <si>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</si>
  <si>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</si>
  <si>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</si>
  <si>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</si>
  <si>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</si>
  <si>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</si>
  <si>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</si>
  <si>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</si>
  <si>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</si>
  <si>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</si>
  <si>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</si>
  <si>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</si>
  <si>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</si>
  <si>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</si>
  <si>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</si>
  <si>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</si>
  <si>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</si>
  <si>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</si>
  <si>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</si>
  <si>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</si>
  <si>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</si>
  <si>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</si>
  <si>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</si>
  <si>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</si>
  <si>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</si>
  <si>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</si>
  <si>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</si>
  <si>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</si>
  <si>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</si>
  <si>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</si>
  <si>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</si>
  <si>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</si>
  <si>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</si>
  <si>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</si>
  <si>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</si>
  <si>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</si>
  <si>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</si>
  <si>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</si>
  <si>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</si>
  <si>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</si>
  <si>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Para conferir: VTA oficial = execução apurada + ajustes aplicáveis + saldo remanescente atualizado.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</si>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</sst>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7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0" borderId="71" xfId="0" applyFont="1" applyBorder="1" applyAlignment="1">
      <alignment horizontal="left" vertical="center" wrapText="1"/>
    </xf>
    <xf numFmtId="0" fontId="36" fillId="0" borderId="73" xfId="0" applyFont="1" applyBorder="1" applyAlignment="1">
      <alignment horizontal="left" vertical="center" wrapText="1"/>
    </xf>
    <xf numFmtId="0" fontId="36" fillId="0" borderId="74" xfId="0" applyFont="1" applyBorder="1" applyAlignment="1">
      <alignment horizontal="left" vertic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0" fontId="16" fillId="63" borderId="3" xfId="0" applyFont="1" applyFill="1" applyBorder="1" applyAlignment="1">
      <alignment horizontal="center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</cellXfs>
  <cellStyles count="1">
    <cellStyle name="Normal" xfId="0" builtinId="0"/>
  </cellStyles>
  <dxfs count="65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46269.573959143519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0" t="s">
        <v>49</v>
      </c>
      <c r="B9" s="381"/>
      <c r="C9" s="381"/>
      <c r="D9" s="381"/>
      <c r="E9" s="381"/>
      <c r="F9" s="382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4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3" priority="1" stopIfTrue="1">
      <formula>AND($C2&lt;&gt;"",$G2="")</formula>
    </cfRule>
    <cfRule type="expression" dxfId="62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1" priority="2">
      <formula>$U2="TOTAL"</formula>
    </cfRule>
  </conditionalFormatting>
  <conditionalFormatting sqref="E2:E201">
    <cfRule type="expression" dxfId="60" priority="3" stopIfTrue="1">
      <formula>AND($A2&lt;&gt;"",ISNUMBER($BI2),$BI2&gt;1)</formula>
    </cfRule>
    <cfRule type="expression" dxfId="59" priority="3">
      <formula>AND($A2&lt;&gt;"",ISNUMBER(E2),E2&gt;0)</formula>
    </cfRule>
    <cfRule type="expression" dxfId="58" priority="4">
      <formula>AND($A2&lt;&gt;"",E2=0)</formula>
    </cfRule>
    <cfRule type="expression" dxfId="57" priority="5">
      <formula>AND($A2&lt;&gt;"",E2="",OR(NOT(ISNUMBER($BI2)),$BI2&lt;=1))</formula>
    </cfRule>
  </conditionalFormatting>
  <conditionalFormatting sqref="G2:G201">
    <cfRule type="expression" dxfId="56" priority="6" stopIfTrue="1">
      <formula>AND($A2&lt;&gt;"",ISNUMBER($BI2),$BI2&gt;2)</formula>
    </cfRule>
    <cfRule type="expression" dxfId="55" priority="7">
      <formula>AND($A2&lt;&gt;"",ISNUMBER(G2),G2&gt;0)</formula>
    </cfRule>
    <cfRule type="expression" dxfId="54" priority="8">
      <formula>AND($A2&lt;&gt;"",G2=0)</formula>
    </cfRule>
    <cfRule type="expression" dxfId="53" priority="9">
      <formula>AND($A2&lt;&gt;"",G2="",OR(NOT(ISNUMBER($BI2)),$BI2&lt;=2))</formula>
    </cfRule>
  </conditionalFormatting>
  <conditionalFormatting sqref="I2:I201">
    <cfRule type="expression" dxfId="52" priority="10" stopIfTrue="1">
      <formula>AND($A2&lt;&gt;"",ISNUMBER($BI2),$BI2&gt;3)</formula>
    </cfRule>
    <cfRule type="expression" dxfId="51" priority="11">
      <formula>AND($A2&lt;&gt;"",ISNUMBER(I2),I2&gt;0)</formula>
    </cfRule>
    <cfRule type="expression" dxfId="50" priority="12">
      <formula>AND($A2&lt;&gt;"",I2=0)</formula>
    </cfRule>
    <cfRule type="expression" dxfId="49" priority="13">
      <formula>AND($A2&lt;&gt;"",I2="",OR(NOT(ISNUMBER($BI2)),$BI2&lt;=3))</formula>
    </cfRule>
  </conditionalFormatting>
  <conditionalFormatting sqref="K2:K201">
    <cfRule type="expression" dxfId="48" priority="14" stopIfTrue="1">
      <formula>AND($A2&lt;&gt;"",ISNUMBER($BI2),$BI2&gt;4)</formula>
    </cfRule>
    <cfRule type="expression" dxfId="47" priority="15">
      <formula>AND($A2&lt;&gt;"",ISNUMBER(K2),K2&gt;0)</formula>
    </cfRule>
    <cfRule type="expression" dxfId="46" priority="16">
      <formula>AND($A2&lt;&gt;"",K2=0)</formula>
    </cfRule>
    <cfRule type="expression" dxfId="45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3" t="s">
        <v>480</v>
      </c>
      <c r="N1" s="384"/>
      <c r="O1" s="384"/>
      <c r="P1" s="384"/>
      <c r="Q1" s="384"/>
      <c r="R1" s="384"/>
      <c r="S1" s="384"/>
      <c r="T1" s="385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481</v>
      </c>
      <c r="O2" s="352" t="s">
        <v>482</v>
      </c>
      <c r="P2" s="352" t="s">
        <v>483</v>
      </c>
      <c r="Q2" s="352" t="s">
        <v>484</v>
      </c>
      <c r="R2" s="352" t="s">
        <v>485</v>
      </c>
      <c r="S2" s="352" t="s">
        <v>486</v>
      </c>
      <c r="T2" s="352" t="s">
        <v>487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9" t="s">
        <v>546</v>
      </c>
      <c r="N8" s="370">
        <f>COUNTIF($A$2:$A$5001,"&lt;&gt;")-SUM(N3:N7)</f>
        <v>0</v>
      </c>
      <c r="O8" s="371">
        <f>SUM($D$2:$D$5001)-SUM(O3:O7)</f>
        <v>0</v>
      </c>
      <c r="P8" s="371">
        <f>SUM($F$2:$F$5001)-SUM(P3:P7)</f>
        <v>0</v>
      </c>
      <c r="Q8" s="371">
        <f>SUM($H$2:$H$5001)-SUM(Q3:Q7)</f>
        <v>0</v>
      </c>
      <c r="R8" s="371">
        <f>SUM($I$2:$I$5001)-SUM(R3:R7)</f>
        <v>0</v>
      </c>
      <c r="S8" s="371">
        <f>SUM($J$2:$J$5001)-SUM(S3:S7)</f>
        <v>0</v>
      </c>
      <c r="T8" s="370">
        <f>COUNTIFS($A$2:$A$5001,"&lt;&gt;",$K$2:$K$5001,"&lt;&gt;OK",$K$2:$K$5001,"&lt;&gt;")-SUM(T3:T7)</f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372">
        <f t="shared" ref="N9:T9" si="5">SUM(N3:N8)</f>
        <v>0</v>
      </c>
      <c r="O9" s="362">
        <f t="shared" si="5"/>
        <v>0</v>
      </c>
      <c r="P9" s="362">
        <f t="shared" si="5"/>
        <v>0</v>
      </c>
      <c r="Q9" s="362">
        <f t="shared" si="5"/>
        <v>0</v>
      </c>
      <c r="R9" s="362">
        <f t="shared" si="5"/>
        <v>0</v>
      </c>
      <c r="S9" s="362">
        <f t="shared" si="5"/>
        <v>0</v>
      </c>
      <c r="T9" s="373">
        <f t="shared" si="5"/>
        <v>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6" t="s">
        <v>488</v>
      </c>
      <c r="N10" s="387"/>
      <c r="O10" s="387"/>
      <c r="P10" s="387"/>
      <c r="Q10" s="387"/>
      <c r="R10" s="387"/>
      <c r="S10" s="387"/>
      <c r="T10" s="388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489</v>
      </c>
      <c r="O11" s="352" t="s">
        <v>543</v>
      </c>
      <c r="P11" s="352" t="s">
        <v>544</v>
      </c>
      <c r="Q11" s="352" t="s">
        <v>490</v>
      </c>
      <c r="R11" s="352" t="s">
        <v>545</v>
      </c>
      <c r="S11" s="352" t="s">
        <v>491</v>
      </c>
      <c r="T11" s="352" t="s">
        <v>492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79" t="s">
        <v>546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 t="shared" ref="N18:T18" si="6">SUM(N12:N17)</f>
        <v>0</v>
      </c>
      <c r="O18" s="362">
        <f t="shared" si="6"/>
        <v>0</v>
      </c>
      <c r="P18" s="362">
        <f t="shared" si="6"/>
        <v>0</v>
      </c>
      <c r="Q18" s="362">
        <f t="shared" si="6"/>
        <v>0</v>
      </c>
      <c r="R18" s="362">
        <f t="shared" si="6"/>
        <v>0</v>
      </c>
      <c r="S18" s="362">
        <f t="shared" si="6"/>
        <v>0</v>
      </c>
      <c r="T18" s="362">
        <f t="shared" si="6"/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374"/>
      <c r="N19" s="375"/>
      <c r="O19" s="375"/>
      <c r="P19" s="375"/>
      <c r="Q19" s="375"/>
      <c r="R19" s="375"/>
      <c r="S19" s="375"/>
      <c r="T19" s="376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89" t="s">
        <v>493</v>
      </c>
      <c r="N20" s="390"/>
      <c r="O20" s="390"/>
      <c r="P20" s="390"/>
      <c r="Q20" s="390"/>
      <c r="R20" s="390"/>
      <c r="S20" s="390"/>
      <c r="T20" s="391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92" t="s">
        <v>494</v>
      </c>
      <c r="N21" s="393"/>
      <c r="O21" s="393"/>
      <c r="P21" s="393"/>
      <c r="Q21" s="393"/>
      <c r="R21" s="393"/>
      <c r="S21" s="393"/>
      <c r="T21" s="394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92" t="s">
        <v>547</v>
      </c>
      <c r="N22" s="393"/>
      <c r="O22" s="393"/>
      <c r="P22" s="393"/>
      <c r="Q22" s="393"/>
      <c r="R22" s="393"/>
      <c r="S22" s="393"/>
      <c r="T22" s="394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92" t="s">
        <v>495</v>
      </c>
      <c r="N23" s="393"/>
      <c r="O23" s="393"/>
      <c r="P23" s="393"/>
      <c r="Q23" s="393"/>
      <c r="R23" s="393"/>
      <c r="S23" s="393"/>
      <c r="T23" s="394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92" t="s">
        <v>496</v>
      </c>
      <c r="N24" s="393"/>
      <c r="O24" s="393"/>
      <c r="P24" s="393"/>
      <c r="Q24" s="393"/>
      <c r="R24" s="393"/>
      <c r="S24" s="393"/>
      <c r="T24" s="394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92" t="s">
        <v>497</v>
      </c>
      <c r="N25" s="393"/>
      <c r="O25" s="393"/>
      <c r="P25" s="393"/>
      <c r="Q25" s="393"/>
      <c r="R25" s="393"/>
      <c r="S25" s="393"/>
      <c r="T25" s="394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92" t="s">
        <v>498</v>
      </c>
      <c r="N26" s="393"/>
      <c r="O26" s="393"/>
      <c r="P26" s="393"/>
      <c r="Q26" s="393"/>
      <c r="R26" s="393"/>
      <c r="S26" s="393"/>
      <c r="T26" s="394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92" t="s">
        <v>548</v>
      </c>
      <c r="N27" s="393"/>
      <c r="O27" s="393"/>
      <c r="P27" s="393"/>
      <c r="Q27" s="393"/>
      <c r="R27" s="393"/>
      <c r="S27" s="393"/>
      <c r="T27" s="394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92" t="s">
        <v>549</v>
      </c>
      <c r="N28" s="393"/>
      <c r="O28" s="393"/>
      <c r="P28" s="393"/>
      <c r="Q28" s="393"/>
      <c r="R28" s="393"/>
      <c r="S28" s="393"/>
      <c r="T28" s="394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92" t="s">
        <v>499</v>
      </c>
      <c r="N29" s="393"/>
      <c r="O29" s="393"/>
      <c r="P29" s="393"/>
      <c r="Q29" s="393"/>
      <c r="R29" s="393"/>
      <c r="S29" s="393"/>
      <c r="T29" s="394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</mergeCells>
  <conditionalFormatting sqref="A2:L5001">
    <cfRule type="expression" dxfId="44" priority="1" stopIfTrue="1">
      <formula>AND(OR($A2&lt;&gt;"",$B2&lt;&gt;"",$D2&lt;&gt;"",$G2&lt;&gt;""),$L2="")</formula>
    </cfRule>
    <cfRule type="expression" dxfId="43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477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2" priority="7">
      <formula>OR(LEFT(UPPER($D2),6)="SUPRES",LEFT(UPPER($D2),4)="DECR")</formula>
    </cfRule>
    <cfRule type="expression" dxfId="41" priority="7">
      <formula>OR(LEFT(UPPER($D2),6)="SUPRES",LEFT(UPPER($D2),4)="DECR")</formula>
    </cfRule>
  </conditionalFormatting>
  <conditionalFormatting sqref="C2:C200">
    <cfRule type="expression" dxfId="40" priority="15">
      <formula>UPPER($C2)="C0"</formula>
    </cfRule>
    <cfRule type="expression" dxfId="39" priority="15">
      <formula>UPPER($C2)="C1"</formula>
    </cfRule>
    <cfRule type="expression" dxfId="38" priority="15">
      <formula>UPPER($C2)="C2"</formula>
    </cfRule>
    <cfRule type="expression" dxfId="37" priority="15">
      <formula>UPPER($C2)="C3"</formula>
    </cfRule>
    <cfRule type="expression" dxfId="36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5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7" t="s">
        <v>198</v>
      </c>
      <c r="B1" s="397" t="s">
        <v>199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9"/>
      <c r="Q1" s="395" t="s">
        <v>200</v>
      </c>
      <c r="R1" s="396"/>
      <c r="S1" s="396"/>
      <c r="T1" s="396"/>
      <c r="U1" s="396"/>
      <c r="V1" s="396"/>
      <c r="W1" s="396"/>
      <c r="X1" s="396"/>
      <c r="Y1" s="396"/>
      <c r="Z1" s="400" t="s">
        <v>201</v>
      </c>
      <c r="AA1" s="396"/>
      <c r="AB1" s="396"/>
      <c r="AC1" s="396"/>
      <c r="AE1" s="401" t="s">
        <v>202</v>
      </c>
    </row>
    <row r="2" spans="1:31" ht="43.5" customHeight="1" x14ac:dyDescent="0.35">
      <c r="A2" s="40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4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46269.573959143519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03" t="s">
        <v>268</v>
      </c>
      <c r="B25" s="404"/>
      <c r="C25" s="405"/>
    </row>
    <row r="26" spans="1:3" x14ac:dyDescent="0.35">
      <c r="A26" s="311" t="s">
        <v>269</v>
      </c>
      <c r="B26" s="410" t="s">
        <v>270</v>
      </c>
      <c r="C26" s="411"/>
    </row>
    <row r="27" spans="1:3" x14ac:dyDescent="0.35">
      <c r="A27" s="312" t="s">
        <v>271</v>
      </c>
      <c r="B27" s="412" t="s">
        <v>272</v>
      </c>
      <c r="C27" s="409"/>
    </row>
    <row r="28" spans="1:3" x14ac:dyDescent="0.35">
      <c r="A28" s="313" t="s">
        <v>273</v>
      </c>
      <c r="B28" s="408" t="s">
        <v>274</v>
      </c>
      <c r="C28" s="409"/>
    </row>
    <row r="29" spans="1:3" x14ac:dyDescent="0.35">
      <c r="A29" s="314" t="s">
        <v>275</v>
      </c>
      <c r="B29" s="406" t="s">
        <v>276</v>
      </c>
      <c r="C29" s="40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13" t="s">
        <v>277</v>
      </c>
      <c r="B1" s="396"/>
      <c r="C1" s="396"/>
      <c r="D1" s="396"/>
      <c r="E1" s="396"/>
      <c r="F1" s="396"/>
      <c r="G1" s="396"/>
      <c r="H1" s="396"/>
      <c r="I1" s="396"/>
      <c r="J1" s="39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20" t="s">
        <v>281</v>
      </c>
      <c r="B2" s="396"/>
      <c r="C2" s="396"/>
      <c r="D2" s="396"/>
      <c r="E2" s="396"/>
      <c r="F2" s="396"/>
      <c r="G2" s="396"/>
      <c r="H2" s="396"/>
      <c r="I2" s="396"/>
      <c r="J2" s="39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21" t="str">
        <f>IF(AND(RESULTADOS!$G$43="Sim",RESULTADOS!$D$43&lt;&gt;""),RESULTADOS!$D$43,"")</f>
        <v/>
      </c>
      <c r="E5" s="422"/>
      <c r="F5" s="422"/>
      <c r="G5" s="422"/>
      <c r="H5" s="422"/>
      <c r="I5" s="422"/>
      <c r="J5" s="42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8" t="s">
        <v>289</v>
      </c>
      <c r="B6" s="396"/>
      <c r="C6" s="396"/>
      <c r="D6" s="396"/>
      <c r="E6" s="396"/>
      <c r="F6" s="396"/>
      <c r="G6" s="396"/>
      <c r="H6" s="396"/>
      <c r="I6" s="396"/>
      <c r="J6" s="39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7" t="s">
        <v>290</v>
      </c>
      <c r="B8" s="396"/>
      <c r="C8" s="396"/>
      <c r="D8" s="396"/>
      <c r="E8" s="396"/>
      <c r="F8" s="396"/>
      <c r="G8" s="396"/>
      <c r="H8" s="396"/>
      <c r="I8" s="396"/>
      <c r="J8" s="39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9" t="s">
        <v>300</v>
      </c>
      <c r="B17" s="396"/>
      <c r="C17" s="396"/>
      <c r="D17" s="396"/>
      <c r="E17" s="396"/>
      <c r="F17" s="396"/>
      <c r="G17" s="396"/>
      <c r="H17" s="396"/>
      <c r="I17" s="396"/>
      <c r="J17" s="39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7" t="s">
        <v>301</v>
      </c>
      <c r="B19" s="396"/>
      <c r="C19" s="396"/>
      <c r="D19" s="396"/>
      <c r="E19" s="396"/>
      <c r="F19" s="396"/>
      <c r="G19" s="396"/>
      <c r="H19" s="396"/>
      <c r="I19" s="396"/>
      <c r="J19" s="39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21" t="str">
        <f>IF(AND(RESULTADOS!$G$44="Sim",RESULTADOS!$D$44&lt;&gt;""),RESULTADOS!$D$44,"")</f>
        <v/>
      </c>
      <c r="E24" s="422"/>
      <c r="F24" s="422"/>
      <c r="G24" s="422"/>
      <c r="H24" s="422"/>
      <c r="I24" s="422"/>
      <c r="J24" s="42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21" t="str">
        <f>IF(AND(RESULTADOS!$G$45="Sim",RESULTADOS!$D$45&lt;&gt;""),RESULTADOS!$D$45,"")</f>
        <v/>
      </c>
      <c r="E25" s="422"/>
      <c r="F25" s="422"/>
      <c r="G25" s="422"/>
      <c r="H25" s="422"/>
      <c r="I25" s="422"/>
      <c r="J25" s="42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22"/>
      <c r="G26" s="422"/>
      <c r="H26" s="422"/>
      <c r="I26" s="422"/>
      <c r="J26" s="42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20" t="s">
        <v>319</v>
      </c>
      <c r="B27" s="396"/>
      <c r="C27" s="396"/>
      <c r="D27" s="396"/>
      <c r="E27" s="396"/>
      <c r="F27" s="396"/>
      <c r="G27" s="396"/>
      <c r="H27" s="396"/>
      <c r="I27" s="396"/>
      <c r="J27" s="39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7" t="s">
        <v>326</v>
      </c>
      <c r="B30" s="396"/>
      <c r="C30" s="396"/>
      <c r="D30" s="396"/>
      <c r="E30" s="396"/>
      <c r="F30" s="396"/>
      <c r="G30" s="396"/>
      <c r="H30" s="396"/>
      <c r="I30" s="396"/>
      <c r="J30" s="39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14"/>
      <c r="C36" s="415"/>
      <c r="D36" s="415"/>
      <c r="E36" s="41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476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7" t="s">
        <v>346</v>
      </c>
      <c r="B40" s="396"/>
      <c r="C40" s="396"/>
      <c r="D40" s="396"/>
      <c r="E40" s="396"/>
      <c r="F40" s="396"/>
      <c r="G40" s="396"/>
      <c r="H40" s="396"/>
      <c r="I40" s="396"/>
      <c r="J40" s="396"/>
      <c r="K40" s="57"/>
      <c r="L40" s="57"/>
      <c r="M40" s="57"/>
      <c r="N40" s="57"/>
      <c r="O40" s="57"/>
      <c r="P40" s="57"/>
      <c r="Q40" s="57"/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8"/>
      <c r="B48" s="396"/>
      <c r="C48" s="396"/>
      <c r="D48" s="396"/>
      <c r="E48" s="396"/>
      <c r="F48" s="396"/>
      <c r="G48" s="396"/>
      <c r="H48" s="396"/>
      <c r="I48" s="396"/>
      <c r="J48" s="39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8"/>
      <c r="B49" s="396"/>
      <c r="C49" s="396"/>
      <c r="D49" s="396"/>
      <c r="E49" s="396"/>
      <c r="F49" s="396"/>
      <c r="G49" s="396"/>
      <c r="H49" s="396"/>
      <c r="I49" s="396"/>
      <c r="J49" s="39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24" t="s">
        <v>374</v>
      </c>
      <c r="B52" s="425"/>
      <c r="C52" s="425"/>
      <c r="D52" s="425"/>
      <c r="E52" s="425"/>
      <c r="F52" s="425"/>
      <c r="G52" s="425"/>
      <c r="H52" s="425"/>
      <c r="I52" s="57"/>
      <c r="J52" s="424" t="s">
        <v>375</v>
      </c>
      <c r="K52" s="425"/>
      <c r="L52" s="425"/>
      <c r="M52" s="425"/>
      <c r="N52" s="425"/>
      <c r="O52" s="425"/>
      <c r="P52" s="425"/>
      <c r="Q52" s="42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3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2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1" priority="4">
      <formula>OR(ISNUMBER(SEARCH("MANUAL",F36)),ISNUMBER(SEARCH("DIVERGENTE",F36)),ISNUMBER(SEARCH("INCOMPLETO",F36)))</formula>
    </cfRule>
  </conditionalFormatting>
  <conditionalFormatting sqref="J4">
    <cfRule type="expression" dxfId="30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9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56" t="s">
        <v>277</v>
      </c>
      <c r="B1" s="456"/>
      <c r="C1" s="456"/>
      <c r="D1" s="456"/>
      <c r="E1" s="456"/>
      <c r="F1" s="456"/>
      <c r="G1" s="457" t="str">
        <f ca="1">$B$3</f>
        <v>REVISE</v>
      </c>
      <c r="H1" s="458"/>
    </row>
    <row r="2" spans="1:10" ht="90.5" customHeight="1" x14ac:dyDescent="0.3">
      <c r="A2" s="459" t="s">
        <v>450</v>
      </c>
      <c r="B2" s="459"/>
      <c r="C2" s="459"/>
      <c r="D2" s="459"/>
      <c r="E2" s="459"/>
      <c r="F2" s="459"/>
      <c r="G2" s="46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6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63" t="str">
        <f>$D$6</f>
        <v/>
      </c>
      <c r="H3" s="464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65" t="str">
        <f>$D$22</f>
        <v/>
      </c>
      <c r="E5" s="46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6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62"/>
      <c r="D7" s="462"/>
      <c r="E7" s="462"/>
      <c r="F7" s="462"/>
      <c r="G7" s="462"/>
      <c r="H7" s="462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7" t="s">
        <v>500</v>
      </c>
      <c r="B9" s="427"/>
      <c r="C9" s="427"/>
      <c r="D9" s="427"/>
      <c r="E9" s="427"/>
      <c r="F9" s="427"/>
      <c r="G9" s="427"/>
      <c r="H9" s="427"/>
      <c r="J9" s="252">
        <f>COUNTIF(parametros!$A$3:$A$6,"Sim")</f>
        <v>0</v>
      </c>
    </row>
    <row r="10" spans="1:10" ht="46" hidden="1" customHeight="1" x14ac:dyDescent="0.3">
      <c r="A10" s="257" t="s">
        <v>533</v>
      </c>
      <c r="B10" s="258" t="str">
        <f ca="1">IF(MEMORIA_RESULTADOS!$W$50="","",MEMORIA_RESULTADOS!$W$50)</f>
        <v/>
      </c>
      <c r="C10" s="45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55"/>
      <c r="E10" s="455"/>
      <c r="F10" s="454" t="s">
        <v>534</v>
      </c>
      <c r="G10" s="45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535</v>
      </c>
      <c r="B11" s="298" t="str">
        <f>IF(MEMORIA_RESULTADOS!$W$48="","",MEMORIA_RESULTADOS!$W$48)</f>
        <v/>
      </c>
      <c r="C11" s="43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31"/>
      <c r="E11" s="431"/>
      <c r="F11" s="430" t="s">
        <v>536</v>
      </c>
      <c r="G11" s="43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537</v>
      </c>
      <c r="B12" s="298" t="str">
        <f>IFERROR(comparativo_VTA!$B$208,"")</f>
        <v/>
      </c>
      <c r="C12" s="430" t="s">
        <v>538</v>
      </c>
      <c r="D12" s="431"/>
      <c r="E12" s="431"/>
      <c r="F12" s="430" t="s">
        <v>539</v>
      </c>
      <c r="G12" s="431"/>
      <c r="H12" s="302" t="s">
        <v>428</v>
      </c>
    </row>
    <row r="13" spans="1:10" ht="46" hidden="1" customHeight="1" x14ac:dyDescent="0.3">
      <c r="A13" s="299" t="s">
        <v>540</v>
      </c>
      <c r="B13" s="300" t="str">
        <f ca="1">IF(MEMORIA_RESULTADOS!$W$51="","",MEMORIA_RESULTADOS!$W$51)</f>
        <v/>
      </c>
      <c r="C13" s="434" t="s">
        <v>541</v>
      </c>
      <c r="D13" s="435"/>
      <c r="E13" s="435"/>
      <c r="F13" s="434" t="s">
        <v>542</v>
      </c>
      <c r="G13" s="43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501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504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4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47"/>
      <c r="G16" s="447"/>
      <c r="H16" s="44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48"/>
      <c r="F17" s="447"/>
      <c r="G17" s="447"/>
      <c r="H17" s="44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48"/>
      <c r="F18" s="447"/>
      <c r="G18" s="447"/>
      <c r="H18" s="44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48"/>
      <c r="F19" s="447"/>
      <c r="G19" s="447"/>
      <c r="H19" s="44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48"/>
      <c r="F20" s="447"/>
      <c r="G20" s="447"/>
      <c r="H20" s="44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48"/>
      <c r="F21" s="447"/>
      <c r="G21" s="447"/>
      <c r="H21" s="44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50" t="str">
        <f>IF($G$22="","","Retroativo potencial — em análise"&amp;CHAR(10)&amp;"Valor potencial relacionado a itens ainda em análise. Não integra o retroativo reconhecido enquanto não houver confirmação.")</f>
        <v/>
      </c>
      <c r="F22" s="451"/>
      <c r="G22" s="452" t="str">
        <f>IF($B$5&lt;&gt;"PCs","",IFERROR(RETROATIVO_POTENCIAL_PC,""))</f>
        <v/>
      </c>
      <c r="H22" s="45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32" t="str">
        <f>IF(OR(MEMORIA_RESULTADOS!$B$4&lt;&gt;"PCs",MEMORIA_RESULTADOS!$T$28=0),"","A diferença sem efeito financeiro não constitui "&amp;"retroativo. Consulte itens_PC -&gt; EFEITO_FINANCEIRO_PC = Nao.")</f>
        <v/>
      </c>
      <c r="F23" s="433"/>
      <c r="G23" s="433"/>
      <c r="H23" s="433"/>
    </row>
    <row r="24" spans="1:8" ht="22" customHeight="1" x14ac:dyDescent="0.3">
      <c r="A24" s="267" t="s">
        <v>550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502</v>
      </c>
      <c r="C25" s="271" t="s">
        <v>503</v>
      </c>
      <c r="D25" s="272" t="s">
        <v>504</v>
      </c>
      <c r="E25" s="436" t="s">
        <v>451</v>
      </c>
      <c r="F25" s="437"/>
      <c r="G25" s="437"/>
      <c r="H25" s="43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42"/>
      <c r="D34" s="443"/>
      <c r="E34" s="444" t="s">
        <v>452</v>
      </c>
      <c r="F34" s="445"/>
      <c r="G34" s="445"/>
      <c r="H34" s="44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38" t="str">
        <f ca="1">IF($B$35="","Aguardando dado","")</f>
        <v>Aguardando dado</v>
      </c>
      <c r="D35" s="439"/>
      <c r="E35" s="446" t="str">
        <f ca="1">IF($A$39="","",$A$39)</f>
        <v/>
      </c>
      <c r="F35" s="447"/>
      <c r="G35" s="447"/>
      <c r="H35" s="44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38" t="str">
        <f ca="1">IF($B$36="","Aguardando dado","")</f>
        <v>Aguardando dado</v>
      </c>
      <c r="D36" s="439"/>
      <c r="E36" s="448"/>
      <c r="F36" s="447"/>
      <c r="G36" s="447"/>
      <c r="H36" s="44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38" t="str">
        <f>IF($B$37="","Aguardando dado","")</f>
        <v>Aguardando dado</v>
      </c>
      <c r="D37" s="439"/>
      <c r="E37" s="448"/>
      <c r="F37" s="447"/>
      <c r="G37" s="447"/>
      <c r="H37" s="44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40" t="str">
        <f ca="1">IF($B$38="","Aguardando dado","")</f>
        <v>Aguardando dado</v>
      </c>
      <c r="D38" s="441"/>
      <c r="E38" s="448"/>
      <c r="F38" s="447"/>
      <c r="G38" s="447"/>
      <c r="H38" s="449"/>
    </row>
    <row r="39" spans="1:8" ht="15" customHeight="1" x14ac:dyDescent="0.3">
      <c r="A39" s="42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9"/>
      <c r="C39" s="429"/>
      <c r="D39" s="429"/>
      <c r="E39" s="429"/>
      <c r="F39" s="429"/>
      <c r="G39" s="429"/>
      <c r="H39" s="42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67" t="s">
        <v>551</v>
      </c>
      <c r="B53" s="427"/>
      <c r="C53" s="427"/>
      <c r="D53" s="427"/>
      <c r="E53" s="427"/>
      <c r="F53" s="427"/>
      <c r="G53" s="427"/>
      <c r="H53" s="468"/>
    </row>
    <row r="54" spans="1:8" ht="13" customHeight="1" x14ac:dyDescent="0.3">
      <c r="A54" s="363" t="s">
        <v>445</v>
      </c>
      <c r="B54" s="364" t="s">
        <v>427</v>
      </c>
      <c r="C54" s="469" t="s">
        <v>505</v>
      </c>
      <c r="D54" s="469"/>
      <c r="E54" s="469"/>
      <c r="F54" s="469"/>
      <c r="G54" s="469"/>
      <c r="H54" s="469"/>
    </row>
    <row r="55" spans="1:8" ht="30" customHeight="1" x14ac:dyDescent="0.3">
      <c r="A55" s="334" t="s">
        <v>506</v>
      </c>
      <c r="B55" s="348" t="str">
        <f>IF($B$5&lt;&gt;"PCs","",MEMORIA_RESULTADOS!$T$33)</f>
        <v/>
      </c>
      <c r="C55" s="470" t="s">
        <v>507</v>
      </c>
      <c r="D55" s="470"/>
      <c r="E55" s="470"/>
      <c r="F55" s="470"/>
      <c r="G55" s="470"/>
      <c r="H55" s="470"/>
    </row>
    <row r="56" spans="1:8" ht="30" customHeight="1" x14ac:dyDescent="0.3">
      <c r="A56" s="334" t="s">
        <v>508</v>
      </c>
      <c r="B56" s="348" t="str">
        <f>IF($B$5&lt;&gt;"PCs","",MEMORIA_RESULTADOS!$T$34)</f>
        <v/>
      </c>
      <c r="C56" s="470" t="s">
        <v>509</v>
      </c>
      <c r="D56" s="470"/>
      <c r="E56" s="470"/>
      <c r="F56" s="470"/>
      <c r="G56" s="470"/>
      <c r="H56" s="470"/>
    </row>
    <row r="57" spans="1:8" ht="30" customHeight="1" x14ac:dyDescent="0.3">
      <c r="A57" s="334" t="s">
        <v>510</v>
      </c>
      <c r="B57" s="348" t="str">
        <f>IF($B$5&lt;&gt;"PCs","",MEMORIA_RESULTADOS!$T$35)</f>
        <v/>
      </c>
      <c r="C57" s="470" t="s">
        <v>511</v>
      </c>
      <c r="D57" s="470"/>
      <c r="E57" s="470"/>
      <c r="F57" s="470"/>
      <c r="G57" s="470"/>
      <c r="H57" s="470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70" t="s">
        <v>512</v>
      </c>
      <c r="D58" s="470"/>
      <c r="E58" s="470"/>
      <c r="F58" s="470"/>
      <c r="G58" s="470"/>
      <c r="H58" s="470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70" t="s">
        <v>513</v>
      </c>
      <c r="D59" s="470"/>
      <c r="E59" s="470"/>
      <c r="F59" s="470"/>
      <c r="G59" s="470"/>
      <c r="H59" s="470"/>
    </row>
    <row r="60" spans="1:8" ht="36" customHeight="1" x14ac:dyDescent="0.3">
      <c r="A60" s="334" t="s">
        <v>448</v>
      </c>
      <c r="B60" s="348" t="str">
        <f>$D$22</f>
        <v/>
      </c>
      <c r="C60" s="470" t="s">
        <v>514</v>
      </c>
      <c r="D60" s="470"/>
      <c r="E60" s="470"/>
      <c r="F60" s="470"/>
      <c r="G60" s="470"/>
      <c r="H60" s="470"/>
    </row>
    <row r="61" spans="1:8" ht="30" customHeight="1" x14ac:dyDescent="0.3">
      <c r="A61" s="334" t="s">
        <v>515</v>
      </c>
      <c r="B61" s="348" t="str">
        <f ca="1">$B$36</f>
        <v/>
      </c>
      <c r="C61" s="470" t="s">
        <v>516</v>
      </c>
      <c r="D61" s="470"/>
      <c r="E61" s="470"/>
      <c r="F61" s="470"/>
      <c r="G61" s="470"/>
      <c r="H61" s="470"/>
    </row>
    <row r="62" spans="1:8" ht="30" customHeight="1" x14ac:dyDescent="0.3">
      <c r="A62" s="334" t="s">
        <v>517</v>
      </c>
      <c r="B62" s="348" t="str">
        <f ca="1">$B$38</f>
        <v/>
      </c>
      <c r="C62" s="470" t="s">
        <v>518</v>
      </c>
      <c r="D62" s="470"/>
      <c r="E62" s="470"/>
      <c r="F62" s="470"/>
      <c r="G62" s="470"/>
      <c r="H62" s="470"/>
    </row>
    <row r="63" spans="1:8" ht="30" customHeight="1" x14ac:dyDescent="0.3">
      <c r="A63" s="334" t="s">
        <v>449</v>
      </c>
      <c r="B63" s="349" t="str">
        <f>IF(VTA_FINAL="","",VTA_FINAL)</f>
        <v/>
      </c>
      <c r="C63" s="470" t="s">
        <v>519</v>
      </c>
      <c r="D63" s="470"/>
      <c r="E63" s="470"/>
      <c r="F63" s="470"/>
      <c r="G63" s="470"/>
      <c r="H63" s="470"/>
    </row>
    <row r="64" spans="1:8" ht="30" customHeight="1" x14ac:dyDescent="0.3">
      <c r="A64" s="334" t="s">
        <v>520</v>
      </c>
      <c r="B64" s="335" t="str">
        <f>"Disponíveis para consulta"</f>
        <v>Disponíveis para consulta</v>
      </c>
      <c r="C64" s="470" t="s">
        <v>521</v>
      </c>
      <c r="D64" s="470"/>
      <c r="E64" s="470"/>
      <c r="F64" s="470"/>
      <c r="G64" s="470"/>
      <c r="H64" s="470"/>
    </row>
    <row r="65" spans="1:8" ht="30" customHeight="1" x14ac:dyDescent="0.3">
      <c r="A65" s="334" t="s">
        <v>522</v>
      </c>
      <c r="B65" s="348" t="str">
        <f ca="1">$B$13</f>
        <v/>
      </c>
      <c r="C65" s="470" t="s">
        <v>523</v>
      </c>
      <c r="D65" s="470"/>
      <c r="E65" s="470"/>
      <c r="F65" s="470"/>
      <c r="G65" s="470"/>
      <c r="H65" s="470"/>
    </row>
    <row r="66" spans="1:8" ht="30" customHeight="1" x14ac:dyDescent="0.3">
      <c r="A66" s="334" t="s">
        <v>524</v>
      </c>
      <c r="B66" s="336" t="str">
        <f ca="1">$B$3</f>
        <v>REVISE</v>
      </c>
      <c r="C66" s="470" t="s">
        <v>525</v>
      </c>
      <c r="D66" s="470"/>
      <c r="E66" s="470"/>
      <c r="F66" s="470"/>
      <c r="G66" s="470"/>
      <c r="H66" s="470"/>
    </row>
    <row r="68" spans="1:8" ht="14.5" x14ac:dyDescent="0.3">
      <c r="A68" s="471" t="s">
        <v>467</v>
      </c>
      <c r="B68" s="471"/>
      <c r="C68" s="471"/>
      <c r="D68" s="471"/>
      <c r="E68" s="471"/>
      <c r="F68" s="471"/>
      <c r="G68" s="471"/>
      <c r="H68" s="471"/>
    </row>
    <row r="69" spans="1:8" ht="34" customHeight="1" x14ac:dyDescent="0.3">
      <c r="A69" s="472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72"/>
      <c r="C69" s="472"/>
      <c r="D69" s="472"/>
      <c r="E69" s="472"/>
      <c r="F69" s="472"/>
      <c r="G69" s="472"/>
      <c r="H69" s="472"/>
    </row>
    <row r="70" spans="1:8" x14ac:dyDescent="0.3">
      <c r="A70" s="377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77"/>
      <c r="C70" s="377"/>
      <c r="D70" s="377"/>
      <c r="E70" s="377"/>
      <c r="F70" s="377"/>
      <c r="G70" s="377"/>
      <c r="H70" s="377"/>
    </row>
    <row r="71" spans="1:8" ht="14.5" x14ac:dyDescent="0.3">
      <c r="A71" s="384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4"/>
      <c r="C71" s="384"/>
      <c r="D71" s="384"/>
      <c r="E71" s="384"/>
      <c r="F71" s="384"/>
      <c r="G71" s="384"/>
      <c r="H71" s="384"/>
    </row>
    <row r="72" spans="1:8" x14ac:dyDescent="0.3">
      <c r="A72" s="337" t="s">
        <v>291</v>
      </c>
      <c r="B72" s="337" t="s">
        <v>526</v>
      </c>
      <c r="C72" s="337" t="s">
        <v>527</v>
      </c>
      <c r="D72" s="337" t="s">
        <v>504</v>
      </c>
      <c r="E72" s="337" t="s">
        <v>528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378"/>
      <c r="B78" s="365"/>
      <c r="C78" s="365"/>
      <c r="D78" s="365"/>
      <c r="E78" s="365"/>
      <c r="F78" s="365"/>
      <c r="G78" s="365"/>
      <c r="H78" s="365"/>
    </row>
    <row r="79" spans="1:8" ht="15.5" x14ac:dyDescent="0.3">
      <c r="A79" s="473" t="s">
        <v>529</v>
      </c>
      <c r="B79" s="473"/>
      <c r="C79" s="473"/>
      <c r="D79" s="473"/>
      <c r="E79" s="473"/>
      <c r="F79" s="473"/>
      <c r="G79" s="473"/>
      <c r="H79" s="473"/>
    </row>
    <row r="80" spans="1:8" ht="28" customHeight="1" x14ac:dyDescent="0.3">
      <c r="A80" s="474" t="s">
        <v>530</v>
      </c>
      <c r="B80" s="474"/>
      <c r="C80" s="474"/>
      <c r="D80" s="474"/>
      <c r="E80" s="474"/>
      <c r="F80" s="474"/>
      <c r="G80" s="474"/>
      <c r="H80" s="474"/>
    </row>
    <row r="81" spans="1:8" ht="28" customHeight="1" x14ac:dyDescent="0.3">
      <c r="A81" s="475" t="s">
        <v>531</v>
      </c>
      <c r="B81" s="475"/>
      <c r="C81" s="475"/>
      <c r="D81" s="475"/>
      <c r="E81" s="475"/>
      <c r="F81" s="475"/>
      <c r="G81" s="475"/>
      <c r="H81" s="475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">
        <v>473</v>
      </c>
      <c r="B84" s="348" t="str">
        <f>IF(MEMORIA_RESULTADOS!$B$4="Financeiro",IF(MEMORIA_RESULTADOS!$B$21="","",MEMORIA_RESULTADOS!$B$21),IF(OR(MEMORIA_RESULTADOS!$B$4="Itens",MEMORIA_RESULTADOS!$B$4="PCs"),0,""))</f>
        <v/>
      </c>
      <c r="C84" s="34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t="24" x14ac:dyDescent="0.3">
      <c r="A85" s="342" t="s">
        <v>474</v>
      </c>
      <c r="B85" s="348" t="str">
        <f>IF(MEMORIA_RESULTADOS!$D$35="","",MEMORIA_RESULTADOS!$D$35)</f>
        <v/>
      </c>
      <c r="C85" s="343" t="s">
        <v>479</v>
      </c>
    </row>
    <row r="86" spans="1:8" ht="24.5" x14ac:dyDescent="0.35">
      <c r="A86" s="345" t="s">
        <v>475</v>
      </c>
      <c r="B86" s="350" t="str">
        <f>IF(VTA_FINAL="","",VTA_FINAL)</f>
        <v/>
      </c>
      <c r="C86" s="344" t="s">
        <v>478</v>
      </c>
    </row>
    <row r="87" spans="1:8" ht="24" x14ac:dyDescent="0.3">
      <c r="A87" s="347" t="s">
        <v>532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7:H7">
    <cfRule type="expression" dxfId="27" priority="53" stopIfTrue="1">
      <formula>$J$5=0</formula>
    </cfRule>
    <cfRule type="expression" dxfId="26" priority="54" stopIfTrue="1">
      <formula>$J$5&gt;0</formula>
    </cfRule>
  </conditionalFormatting>
  <conditionalFormatting sqref="B38">
    <cfRule type="cellIs" dxfId="25" priority="28" stopIfTrue="1" operator="lessThan">
      <formula>0</formula>
    </cfRule>
  </conditionalFormatting>
  <conditionalFormatting sqref="C4">
    <cfRule type="cellIs" dxfId="24" priority="44" stopIfTrue="1" operator="equal">
      <formula>"REVISE"</formula>
    </cfRule>
    <cfRule type="cellIs" dxfId="23" priority="45" stopIfTrue="1" operator="equal">
      <formula>"ESTIMADO"</formula>
    </cfRule>
    <cfRule type="cellIs" dxfId="22" priority="46" stopIfTrue="1" operator="equal">
      <formula>"VALIDADO"</formula>
    </cfRule>
  </conditionalFormatting>
  <conditionalFormatting sqref="D4:D5 D6:E6">
    <cfRule type="expression" dxfId="21" priority="40" stopIfTrue="1">
      <formula>$H$14="VALIDADO"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2026-09-04T16:46:30Z</dcterms:modified>
</cp:coreProperties>
</file>