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arenpurnell/Documents/Northwestern MSPA/Predict 411 Generalized Linear Models/Proj 3_Wine Sales/"/>
    </mc:Choice>
  </mc:AlternateContent>
  <bookViews>
    <workbookView xWindow="0" yWindow="0" windowWidth="38400" windowHeight="21600" tabRatio="500" activeTab="4"/>
  </bookViews>
  <sheets>
    <sheet name="Outlier Calculations" sheetId="1" r:id="rId1"/>
    <sheet name="Outputs" sheetId="2" r:id="rId2"/>
    <sheet name="POI VAR" sheetId="3" r:id="rId3"/>
    <sheet name="POI HUR VAR" sheetId="4" r:id="rId4"/>
    <sheet name="TARGET R" sheetId="5" r:id="rId5"/>
    <sheet name="AMT FLAG R" sheetId="6" r:id="rId6"/>
    <sheet name="Variable Stats" sheetId="7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6" i="4" l="1"/>
  <c r="O27" i="4"/>
  <c r="O28" i="4"/>
  <c r="O29" i="4"/>
  <c r="O30" i="4"/>
  <c r="O31" i="4"/>
  <c r="O32" i="4"/>
  <c r="O33" i="4"/>
  <c r="O34" i="4"/>
  <c r="O35" i="4"/>
  <c r="O36" i="4"/>
  <c r="O37" i="4"/>
  <c r="O25" i="4"/>
  <c r="M27" i="4"/>
  <c r="M28" i="4"/>
  <c r="M29" i="4"/>
  <c r="M30" i="4"/>
  <c r="M31" i="4"/>
  <c r="M32" i="4"/>
  <c r="M33" i="4"/>
  <c r="M34" i="4"/>
  <c r="M35" i="4"/>
  <c r="M36" i="4"/>
  <c r="M37" i="4"/>
  <c r="M26" i="4"/>
  <c r="M7" i="4"/>
  <c r="M8" i="4"/>
  <c r="M9" i="4"/>
  <c r="M10" i="4"/>
  <c r="M11" i="4"/>
  <c r="M12" i="4"/>
  <c r="M13" i="4"/>
  <c r="M14" i="4"/>
  <c r="M15" i="4"/>
  <c r="M16" i="4"/>
  <c r="M17" i="4"/>
  <c r="M6" i="4"/>
  <c r="O6" i="4"/>
  <c r="O7" i="4"/>
  <c r="O8" i="4"/>
  <c r="O9" i="4"/>
  <c r="O10" i="4"/>
  <c r="O11" i="4"/>
  <c r="O12" i="4"/>
  <c r="O13" i="4"/>
  <c r="O14" i="4"/>
  <c r="O15" i="4"/>
  <c r="O16" i="4"/>
  <c r="O17" i="4"/>
  <c r="O5" i="4"/>
  <c r="J27" i="4"/>
  <c r="J28" i="4"/>
  <c r="J29" i="4"/>
  <c r="J30" i="4"/>
  <c r="J31" i="4"/>
  <c r="J32" i="4"/>
  <c r="J33" i="4"/>
  <c r="J34" i="4"/>
  <c r="J35" i="4"/>
  <c r="J36" i="4"/>
  <c r="J25" i="4"/>
  <c r="J26" i="4"/>
  <c r="J7" i="4"/>
  <c r="J8" i="4"/>
  <c r="J9" i="4"/>
  <c r="J10" i="4"/>
  <c r="J11" i="4"/>
  <c r="J12" i="4"/>
  <c r="J13" i="4"/>
  <c r="J14" i="4"/>
  <c r="J15" i="4"/>
  <c r="J16" i="4"/>
  <c r="J17" i="4"/>
  <c r="J6" i="4"/>
  <c r="J5" i="4"/>
  <c r="L5" i="3"/>
  <c r="L6" i="3"/>
  <c r="L7" i="3"/>
  <c r="L8" i="3"/>
  <c r="L9" i="3"/>
  <c r="L10" i="3"/>
  <c r="L11" i="3"/>
  <c r="L12" i="3"/>
  <c r="L13" i="3"/>
  <c r="L14" i="3"/>
  <c r="L15" i="3"/>
  <c r="L16" i="3"/>
  <c r="L4" i="3"/>
  <c r="L3" i="3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G2" i="1"/>
  <c r="F2" i="1"/>
  <c r="D17" i="1"/>
  <c r="E17" i="1"/>
  <c r="D18" i="1"/>
  <c r="E18" i="1"/>
  <c r="D16" i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<sst xmlns="http://schemas.openxmlformats.org/spreadsheetml/2006/main" count="327" uniqueCount="161">
  <si>
    <t>Variable</t>
  </si>
  <si>
    <t>Q1</t>
  </si>
  <si>
    <t>Q3</t>
  </si>
  <si>
    <t>Transformation</t>
  </si>
  <si>
    <t>Lower (Q1 - 3*(Q3-Q1))</t>
  </si>
  <si>
    <t>Upper (Q3 + 3*(Q3-Q1))</t>
  </si>
  <si>
    <t>Mean</t>
  </si>
  <si>
    <t>StDev</t>
  </si>
  <si>
    <t>TARGET</t>
  </si>
  <si>
    <t>FixedAcidity</t>
  </si>
  <si>
    <t>VolatileAcidity</t>
  </si>
  <si>
    <t>CitricAcid</t>
  </si>
  <si>
    <t>ResidualSugar</t>
  </si>
  <si>
    <t>Chlorides</t>
  </si>
  <si>
    <t>FreeSulfurDioxide</t>
  </si>
  <si>
    <t>TotalSulfurDioxide</t>
  </si>
  <si>
    <t>Density</t>
  </si>
  <si>
    <t>pH</t>
  </si>
  <si>
    <t>Sulphates</t>
  </si>
  <si>
    <t>Alcohol</t>
  </si>
  <si>
    <t>LabelAppeal</t>
  </si>
  <si>
    <t>AcidIndex</t>
  </si>
  <si>
    <t>STARS</t>
  </si>
  <si>
    <t>TARGET_FLAG</t>
  </si>
  <si>
    <t>TARGET_AMT</t>
  </si>
  <si>
    <t>N</t>
  </si>
  <si>
    <t>N Miss</t>
  </si>
  <si>
    <t>Mode</t>
  </si>
  <si>
    <t>Variance</t>
  </si>
  <si>
    <t>Lower Quartile</t>
  </si>
  <si>
    <t>Upper Quartile</t>
  </si>
  <si>
    <t>Maximum</t>
  </si>
  <si>
    <t>Minimum</t>
  </si>
  <si>
    <t>ABS</t>
  </si>
  <si>
    <t>Notes</t>
  </si>
  <si>
    <t>No Negatives</t>
  </si>
  <si>
    <t>DF</t>
  </si>
  <si>
    <t>Parameter</t>
  </si>
  <si>
    <t>Estimate</t>
  </si>
  <si>
    <t>Standard</t>
  </si>
  <si>
    <t>Error</t>
  </si>
  <si>
    <t>Wald 95% Confidence Limits</t>
  </si>
  <si>
    <t>Wald Chi-Square</t>
  </si>
  <si>
    <t>Pr &gt; ChiSq</t>
  </si>
  <si>
    <t>Intercept</t>
  </si>
  <si>
    <t>&lt;.0001</t>
  </si>
  <si>
    <t>IMP_Alcohol</t>
  </si>
  <si>
    <t>IMP_Chlorides</t>
  </si>
  <si>
    <t>IMP_FreeSulfurDioxid</t>
  </si>
  <si>
    <t>IMP_STARS</t>
  </si>
  <si>
    <t>F_STARS</t>
  </si>
  <si>
    <t>IMP_Sulphates</t>
  </si>
  <si>
    <t>IMP_TotalSulfurDioxi</t>
  </si>
  <si>
    <t>IMP_pH</t>
  </si>
  <si>
    <t>Formula</t>
  </si>
  <si>
    <t>Wald</t>
  </si>
  <si>
    <t>Chi-Square</t>
  </si>
  <si>
    <t>Pr &gt; ChiSq</t>
  </si>
  <si>
    <t>IMP_ResidualSugar</t>
  </si>
  <si>
    <t>Logistic</t>
  </si>
  <si>
    <t>Poisson</t>
  </si>
  <si>
    <t>Scale</t>
  </si>
  <si>
    <t>Formulas</t>
  </si>
  <si>
    <t xml:space="preserve">Variable </t>
  </si>
  <si>
    <t>Description</t>
  </si>
  <si>
    <t>Proposed Relationship</t>
  </si>
  <si>
    <t>Actual Relationship</t>
  </si>
  <si>
    <t>Fixed Acidity of Wine</t>
  </si>
  <si>
    <t>Volatile Acid Content of Wine</t>
  </si>
  <si>
    <t>pH of Wine</t>
  </si>
  <si>
    <t>Density of Wine</t>
  </si>
  <si>
    <t>Sulfate content of Wine</t>
  </si>
  <si>
    <t>Marketing score indicating the appeal of label design for consumers.</t>
  </si>
  <si>
    <t>Many consumers purchase based on on the visual appeal of the wine label.  Higher numbers suggest better sales.</t>
  </si>
  <si>
    <t>Proprietary method of testing told acidity of wine by using a weighted average.</t>
  </si>
  <si>
    <t>Wine rating by a team of experts.  4 stars = Excellent, 1 Star = Poor.</t>
  </si>
  <si>
    <t>A higher number of stars suggest better sales.</t>
  </si>
  <si>
    <t>Total Sulfur Dioxide Content</t>
  </si>
  <si>
    <t>Free Sulfur Dioxide Content</t>
  </si>
  <si>
    <t>Negative, more sulphates means less sales.  Some people have allergic reactions to sulphates.</t>
  </si>
  <si>
    <t>Unknown</t>
  </si>
  <si>
    <t>Chloride Content of Wine</t>
  </si>
  <si>
    <t>Citric Acid Concentration of Wine</t>
  </si>
  <si>
    <t>R = -0.054; minimal negative corollary relationship</t>
  </si>
  <si>
    <t>R = -0.09; minimal negative corollary relationship</t>
  </si>
  <si>
    <t>R = -0.081; minimal negative corollary relationship</t>
  </si>
  <si>
    <t>R = -0.044; minimal negative corollary relationship</t>
  </si>
  <si>
    <t>R = 0.006; minimal positive corollary relationship</t>
  </si>
  <si>
    <t>R = 0.008; ; minimal positive corollary relationship</t>
  </si>
  <si>
    <t>R = 0.022; ; minimal positive corollary relationship</t>
  </si>
  <si>
    <t>R = -0.003; ; minimal negative corollary relationship</t>
  </si>
  <si>
    <t>R = -0.035; minimal negative corollary relationship</t>
  </si>
  <si>
    <t>R = -0.02; minimal negative corollary relationship</t>
  </si>
  <si>
    <t>R = 0.045; ; minimal positive corollary relationship</t>
  </si>
  <si>
    <t>R = 0.013; ; minimal positive corollary relationship</t>
  </si>
  <si>
    <t>R = 0.08; positive corollary relationship</t>
  </si>
  <si>
    <t>R = -0.028; minimal negative corollary relationship</t>
  </si>
  <si>
    <t>R = -0.021; minimal negative corollary relationship</t>
  </si>
  <si>
    <t>R = -0.036; minimal negative corollary relationship</t>
  </si>
  <si>
    <t>R = -0.03; minimal negative corollary relationship</t>
  </si>
  <si>
    <t>R = 0.029; positive corollary relationship</t>
  </si>
  <si>
    <t>R = -0.047; minimal negative corollary relationship</t>
  </si>
  <si>
    <t>R = -0.001; minimal negative corollary relationship</t>
  </si>
  <si>
    <t>R = 0.108; positive corollary relationship</t>
  </si>
  <si>
    <t>R = -0.005; minimal negative corollary relationship</t>
  </si>
  <si>
    <t>R = 0.711; strong positive corollary relationship</t>
  </si>
  <si>
    <t>R = -0.268; negative corollary relationship</t>
  </si>
  <si>
    <t>R = -0.063; minimal negative corollary relationship</t>
  </si>
  <si>
    <t>R = 0.286; positive corollary relationship</t>
  </si>
  <si>
    <t>R = 0.52; strong positive corollary relationship</t>
  </si>
  <si>
    <t>R = -0.049; minimal negative corollary relationship</t>
  </si>
  <si>
    <t>R = -0.089; minimal negative corollary relationship</t>
  </si>
  <si>
    <t>R = 0.009; minimal positive corollary relationship</t>
  </si>
  <si>
    <t>Residual Sugar Content of Wine</t>
  </si>
  <si>
    <t>R = -0.038;  minimal negative corollary relationship</t>
  </si>
  <si>
    <t>R = -0.036; ; minimal negative corollary relationship</t>
  </si>
  <si>
    <t>R = -0.009; minimal negative corollary relationship</t>
  </si>
  <si>
    <t>R = -0.039; ; minimal negative corollary relationship</t>
  </si>
  <si>
    <t>Alcohol Content of Wine</t>
  </si>
  <si>
    <t>R = 0.016; minimal positive corollary relationship</t>
  </si>
  <si>
    <t>0.044; minimal positive corollary relationship</t>
  </si>
  <si>
    <t>R = 0.051; minimal positive corollary relationship</t>
  </si>
  <si>
    <t>R = 0.062; minimal positive corollary relationship</t>
  </si>
  <si>
    <t>R = 0.357; strong positive corollary relationship</t>
  </si>
  <si>
    <t>R = -0.246, strong negative corollary relationship</t>
  </si>
  <si>
    <t>R = 0.559; strong positive corollary relationship</t>
  </si>
  <si>
    <t>Tables</t>
  </si>
  <si>
    <t>In Model</t>
  </si>
  <si>
    <t xml:space="preserve">In Data </t>
  </si>
  <si>
    <t>Beta</t>
  </si>
  <si>
    <t>Value</t>
  </si>
  <si>
    <t>Y</t>
  </si>
  <si>
    <t>Target_Flag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</si>
  <si>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</si>
  <si>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</si>
  <si>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</si>
  <si>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</si>
  <si>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</si>
  <si>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</si>
  <si>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</si>
  <si>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</si>
  <si>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</si>
  <si>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</si>
  <si>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</si>
  <si>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</si>
  <si>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</si>
  <si>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IMP_FreeSulfurDioxide</t>
  </si>
  <si>
    <t>IMP_TotalSulfurDioxide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</si>
  <si>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</si>
  <si>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</si>
  <si>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</si>
  <si>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</si>
  <si>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</si>
  <si>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</si>
  <si>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</si>
  <si>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</si>
  <si>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</si>
  <si>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</si>
  <si>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</si>
  <si>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</si>
  <si>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Target_AMT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</si>
</sst>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112277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1" xfId="0" applyFill="1" applyBorder="1"/>
    <xf numFmtId="0" fontId="5" fillId="0" borderId="0" xfId="0" applyFont="1"/>
    <xf numFmtId="0" fontId="5" fillId="0" borderId="1" xfId="0" applyFont="1" applyBorder="1"/>
    <xf numFmtId="0" fontId="2" fillId="0" borderId="1" xfId="0" applyFont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16">
    <dxf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top" textRotation="0" wrapText="1" indent="0" justifyLastLine="0" shrinkToFit="0" readingOrder="0"/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image" Target="../media/image2.tiff"/><Relationship Id="rId3" Type="http://schemas.openxmlformats.org/officeDocument/2006/relationships/image" Target="../media/image3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546100</xdr:colOff>
      <xdr:row>11</xdr:row>
      <xdr:rowOff>101600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22600" cy="2336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2</xdr:col>
      <xdr:colOff>355600</xdr:colOff>
      <xdr:row>24</xdr:row>
      <xdr:rowOff>63500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41600"/>
          <a:ext cx="2006600" cy="2298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431800</xdr:colOff>
      <xdr:row>37</xdr:row>
      <xdr:rowOff>76200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283200"/>
          <a:ext cx="2082800" cy="2311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127000</xdr:rowOff>
    </xdr:from>
    <xdr:to>
      <xdr:col>10</xdr:col>
      <xdr:colOff>190500</xdr:colOff>
      <xdr:row>13</xdr:row>
      <xdr:rowOff>190500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330200"/>
          <a:ext cx="8178800" cy="25019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1:D15" totalsRowShown="0" headerRowDxfId="15" dataDxfId="13" headerRowBorderDxfId="14" tableBorderDxfId="12" totalsRowBorderDxfId="11">
  <autoFilter ref="A1:D15">
    <filterColumn colId="0" hiddenButton="1"/>
    <filterColumn colId="1" hiddenButton="1"/>
    <filterColumn colId="2" hiddenButton="1"/>
    <filterColumn colId="3" hiddenButton="1"/>
  </autoFilter>
  <tableColumns count="4">
    <tableColumn id="1" name="Variable " dataDxfId="10"/>
    <tableColumn id="2" name="Description" dataDxfId="9"/>
    <tableColumn id="3" name="Proposed Relationship" dataDxfId="8"/>
    <tableColumn id="4" name="Actual Relationship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C15" totalsRowShown="0" headerRowDxfId="6" headerRowBorderDxfId="5" tableBorderDxfId="4" totalsRowBorderDxfId="3">
  <autoFilter ref="A1:C15">
    <filterColumn colId="0" hiddenButton="1"/>
    <filterColumn colId="1" hiddenButton="1"/>
    <filterColumn colId="2" hiddenButton="1"/>
  </autoFilter>
  <tableColumns count="3">
    <tableColumn id="1" name="Variable" dataDxfId="2"/>
    <tableColumn id="2" name="TARGET_FLAG" dataDxfId="1"/>
    <tableColumn id="3" name="TARGET_AM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A3" sqref="A3:A16"/>
    </sheetView>
  </sheetViews>
  <sheetFormatPr baseColWidth="10" defaultRowHeight="16" x14ac:dyDescent="0.2"/>
  <cols>
    <col min="1" max="1" width="18.33203125" customWidth="1"/>
    <col min="2" max="3" width="12.1640625" customWidth="1"/>
    <col min="4" max="4" width="21.5" customWidth="1"/>
    <col min="5" max="5" width="22.5" customWidth="1"/>
    <col min="6" max="7" width="15.33203125" customWidth="1"/>
    <col min="8" max="8" width="20.1640625" customWidth="1"/>
    <col min="11" max="11" width="16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3" t="s">
        <v>31</v>
      </c>
      <c r="G1" s="3" t="s">
        <v>32</v>
      </c>
      <c r="H1" t="s">
        <v>3</v>
      </c>
      <c r="I1" t="s">
        <v>6</v>
      </c>
      <c r="J1" t="s">
        <v>7</v>
      </c>
      <c r="K1" t="s">
        <v>34</v>
      </c>
    </row>
    <row r="2" spans="1:11" x14ac:dyDescent="0.2">
      <c r="A2" s="6" t="s">
        <v>8</v>
      </c>
      <c r="B2" s="5">
        <v>2</v>
      </c>
      <c r="C2" s="5">
        <v>4</v>
      </c>
      <c r="D2" s="1">
        <f>B2-(3*(C2-B2))</f>
        <v>-4</v>
      </c>
      <c r="E2" s="1">
        <f>C2+(3*(C2-B2))</f>
        <v>10</v>
      </c>
      <c r="F2" s="1">
        <f>I24</f>
        <v>8</v>
      </c>
      <c r="G2" s="1">
        <f>J24</f>
        <v>0</v>
      </c>
    </row>
    <row r="3" spans="1:11" x14ac:dyDescent="0.2">
      <c r="A3" s="9" t="s">
        <v>9</v>
      </c>
      <c r="B3" s="5">
        <v>5.2</v>
      </c>
      <c r="C3" s="5">
        <v>9.5</v>
      </c>
      <c r="D3" s="1">
        <f t="shared" ref="D3:D16" si="0">B3-(3*(C3-B3))</f>
        <v>-7.6999999999999984</v>
      </c>
      <c r="E3" s="1">
        <f t="shared" ref="E3:E16" si="1">C3+(3*(C3-B3))</f>
        <v>22.4</v>
      </c>
      <c r="F3" s="1">
        <f t="shared" ref="F3:G3" si="2">I25</f>
        <v>34.4</v>
      </c>
      <c r="G3" s="1">
        <f t="shared" si="2"/>
        <v>-18.100000000000001</v>
      </c>
      <c r="H3" t="s">
        <v>33</v>
      </c>
      <c r="K3" t="s">
        <v>35</v>
      </c>
    </row>
    <row r="4" spans="1:11" x14ac:dyDescent="0.2">
      <c r="A4" s="9" t="s">
        <v>10</v>
      </c>
      <c r="B4" s="5">
        <v>0.13</v>
      </c>
      <c r="C4" s="5">
        <v>0.64</v>
      </c>
      <c r="D4" s="1">
        <f t="shared" si="0"/>
        <v>-1.4</v>
      </c>
      <c r="E4" s="1">
        <f t="shared" si="1"/>
        <v>2.17</v>
      </c>
      <c r="F4" s="1">
        <f t="shared" ref="F4:G4" si="3">I26</f>
        <v>3.68</v>
      </c>
      <c r="G4" s="1">
        <f t="shared" si="3"/>
        <v>-2.79</v>
      </c>
      <c r="H4" t="s">
        <v>33</v>
      </c>
      <c r="K4" t="s">
        <v>35</v>
      </c>
    </row>
    <row r="5" spans="1:11" x14ac:dyDescent="0.2">
      <c r="A5" s="9" t="s">
        <v>11</v>
      </c>
      <c r="B5" s="5">
        <v>0.03</v>
      </c>
      <c r="C5" s="5">
        <v>0.57999999999999996</v>
      </c>
      <c r="D5" s="1">
        <f t="shared" si="0"/>
        <v>-1.6199999999999999</v>
      </c>
      <c r="E5" s="1">
        <f t="shared" si="1"/>
        <v>2.23</v>
      </c>
      <c r="F5" s="1">
        <f t="shared" ref="F5:G5" si="4">I27</f>
        <v>3.86</v>
      </c>
      <c r="G5" s="1">
        <f t="shared" si="4"/>
        <v>-3.24</v>
      </c>
      <c r="H5" t="s">
        <v>33</v>
      </c>
      <c r="K5" t="s">
        <v>35</v>
      </c>
    </row>
    <row r="6" spans="1:11" x14ac:dyDescent="0.2">
      <c r="A6" s="9" t="s">
        <v>12</v>
      </c>
      <c r="B6" s="5">
        <v>-2</v>
      </c>
      <c r="C6" s="5">
        <v>15.9</v>
      </c>
      <c r="D6" s="1">
        <f t="shared" si="0"/>
        <v>-55.699999999999996</v>
      </c>
      <c r="E6" s="1">
        <f t="shared" si="1"/>
        <v>69.599999999999994</v>
      </c>
      <c r="F6" s="1">
        <f t="shared" ref="F6:G6" si="5">I28</f>
        <v>141.15</v>
      </c>
      <c r="G6" s="1">
        <f t="shared" si="5"/>
        <v>-127.8</v>
      </c>
      <c r="H6" t="s">
        <v>33</v>
      </c>
      <c r="K6" t="s">
        <v>35</v>
      </c>
    </row>
    <row r="7" spans="1:11" x14ac:dyDescent="0.2">
      <c r="A7" s="9" t="s">
        <v>13</v>
      </c>
      <c r="B7" s="5">
        <v>-3.1E-2</v>
      </c>
      <c r="C7" s="5">
        <v>0.153</v>
      </c>
      <c r="D7" s="1">
        <f t="shared" si="0"/>
        <v>-0.58300000000000007</v>
      </c>
      <c r="E7" s="1">
        <f t="shared" si="1"/>
        <v>0.70500000000000007</v>
      </c>
      <c r="F7" s="1">
        <f t="shared" ref="F7:G7" si="6">I29</f>
        <v>1.351</v>
      </c>
      <c r="G7" s="1">
        <f t="shared" si="6"/>
        <v>-1.171</v>
      </c>
      <c r="H7" t="s">
        <v>33</v>
      </c>
      <c r="K7" t="s">
        <v>35</v>
      </c>
    </row>
    <row r="8" spans="1:11" x14ac:dyDescent="0.2">
      <c r="A8" s="9" t="s">
        <v>14</v>
      </c>
      <c r="B8" s="5">
        <v>0</v>
      </c>
      <c r="C8" s="5">
        <v>70</v>
      </c>
      <c r="D8" s="1">
        <f t="shared" si="0"/>
        <v>-210</v>
      </c>
      <c r="E8" s="1">
        <f t="shared" si="1"/>
        <v>280</v>
      </c>
      <c r="F8" s="1">
        <f t="shared" ref="F8:G8" si="7">I30</f>
        <v>623</v>
      </c>
      <c r="G8" s="1">
        <f t="shared" si="7"/>
        <v>-555</v>
      </c>
      <c r="H8" t="s">
        <v>33</v>
      </c>
      <c r="K8" t="s">
        <v>35</v>
      </c>
    </row>
    <row r="9" spans="1:11" x14ac:dyDescent="0.2">
      <c r="A9" s="9" t="s">
        <v>15</v>
      </c>
      <c r="B9" s="5">
        <v>27</v>
      </c>
      <c r="C9" s="5">
        <v>208</v>
      </c>
      <c r="D9" s="1">
        <f t="shared" si="0"/>
        <v>-516</v>
      </c>
      <c r="E9" s="1">
        <f t="shared" si="1"/>
        <v>751</v>
      </c>
      <c r="F9" s="1">
        <f t="shared" ref="F9:G9" si="8">I31</f>
        <v>1057</v>
      </c>
      <c r="G9" s="1">
        <f t="shared" si="8"/>
        <v>-823</v>
      </c>
      <c r="H9" t="s">
        <v>33</v>
      </c>
      <c r="K9" t="s">
        <v>35</v>
      </c>
    </row>
    <row r="10" spans="1:11" x14ac:dyDescent="0.2">
      <c r="A10" s="9" t="s">
        <v>16</v>
      </c>
      <c r="B10" s="5">
        <v>0.98772000000000004</v>
      </c>
      <c r="C10" s="5">
        <v>1.0005200000000001</v>
      </c>
      <c r="D10" s="1">
        <f t="shared" si="0"/>
        <v>0.94931999999999994</v>
      </c>
      <c r="E10" s="1">
        <f t="shared" si="1"/>
        <v>1.0389200000000001</v>
      </c>
      <c r="F10" s="1">
        <f t="shared" ref="F10:G10" si="9">I32</f>
        <v>1.09924</v>
      </c>
      <c r="G10" s="1">
        <f t="shared" si="9"/>
        <v>0.88809000000000005</v>
      </c>
    </row>
    <row r="11" spans="1:11" x14ac:dyDescent="0.2">
      <c r="A11" s="9" t="s">
        <v>17</v>
      </c>
      <c r="B11" s="5">
        <v>2.96</v>
      </c>
      <c r="C11" s="5">
        <v>3.47</v>
      </c>
      <c r="D11" s="1">
        <f t="shared" si="0"/>
        <v>1.4299999999999993</v>
      </c>
      <c r="E11" s="1">
        <f t="shared" si="1"/>
        <v>5.0000000000000009</v>
      </c>
      <c r="F11" s="1">
        <f t="shared" ref="F11:G11" si="10">I33</f>
        <v>6.13</v>
      </c>
      <c r="G11" s="1">
        <f t="shared" si="10"/>
        <v>0.48</v>
      </c>
    </row>
    <row r="12" spans="1:11" x14ac:dyDescent="0.2">
      <c r="A12" s="9" t="s">
        <v>18</v>
      </c>
      <c r="B12" s="5">
        <v>0.28000000000000003</v>
      </c>
      <c r="C12" s="5">
        <v>0.86</v>
      </c>
      <c r="D12" s="1">
        <f t="shared" si="0"/>
        <v>-1.4599999999999997</v>
      </c>
      <c r="E12" s="1">
        <f t="shared" si="1"/>
        <v>2.5999999999999996</v>
      </c>
      <c r="F12" s="1">
        <f t="shared" ref="F12:G12" si="11">I34</f>
        <v>4.24</v>
      </c>
      <c r="G12" s="1">
        <f t="shared" si="11"/>
        <v>-3.13</v>
      </c>
      <c r="H12" t="s">
        <v>33</v>
      </c>
      <c r="K12" t="s">
        <v>35</v>
      </c>
    </row>
    <row r="13" spans="1:11" x14ac:dyDescent="0.2">
      <c r="A13" s="9" t="s">
        <v>19</v>
      </c>
      <c r="B13" s="5">
        <v>9</v>
      </c>
      <c r="C13" s="5">
        <v>12.4</v>
      </c>
      <c r="D13" s="1">
        <f t="shared" si="0"/>
        <v>-1.2000000000000011</v>
      </c>
      <c r="E13" s="1">
        <f t="shared" si="1"/>
        <v>22.6</v>
      </c>
      <c r="F13" s="1">
        <f t="shared" ref="F13:G13" si="12">I35</f>
        <v>26.5</v>
      </c>
      <c r="G13" s="1">
        <f t="shared" si="12"/>
        <v>-4.7</v>
      </c>
      <c r="H13" t="s">
        <v>33</v>
      </c>
      <c r="K13" t="s">
        <v>35</v>
      </c>
    </row>
    <row r="14" spans="1:11" x14ac:dyDescent="0.2">
      <c r="A14" s="9" t="s">
        <v>20</v>
      </c>
      <c r="B14" s="5">
        <v>-1</v>
      </c>
      <c r="C14" s="5">
        <v>1</v>
      </c>
      <c r="D14" s="1">
        <f t="shared" si="0"/>
        <v>-7</v>
      </c>
      <c r="E14" s="1">
        <f t="shared" si="1"/>
        <v>7</v>
      </c>
      <c r="F14" s="1">
        <f t="shared" ref="F14:G14" si="13">I36</f>
        <v>2</v>
      </c>
      <c r="G14" s="1">
        <f t="shared" si="13"/>
        <v>-2</v>
      </c>
    </row>
    <row r="15" spans="1:11" x14ac:dyDescent="0.2">
      <c r="A15" s="9" t="s">
        <v>21</v>
      </c>
      <c r="B15" s="5">
        <v>7</v>
      </c>
      <c r="C15" s="5">
        <v>8</v>
      </c>
      <c r="D15" s="1">
        <f t="shared" si="0"/>
        <v>4</v>
      </c>
      <c r="E15" s="1">
        <f t="shared" si="1"/>
        <v>11</v>
      </c>
      <c r="F15" s="1">
        <f t="shared" ref="F15:G15" si="14">I37</f>
        <v>17</v>
      </c>
      <c r="G15" s="1">
        <f t="shared" si="14"/>
        <v>4</v>
      </c>
    </row>
    <row r="16" spans="1:11" x14ac:dyDescent="0.2">
      <c r="A16" s="9" t="s">
        <v>22</v>
      </c>
      <c r="B16" s="5">
        <v>1</v>
      </c>
      <c r="C16" s="5">
        <v>3</v>
      </c>
      <c r="D16" s="3">
        <f t="shared" si="0"/>
        <v>-5</v>
      </c>
      <c r="E16" s="3">
        <f t="shared" si="1"/>
        <v>9</v>
      </c>
      <c r="F16" s="1">
        <f t="shared" ref="F16:G16" si="15">I38</f>
        <v>4</v>
      </c>
      <c r="G16" s="1">
        <f t="shared" si="15"/>
        <v>1</v>
      </c>
    </row>
    <row r="17" spans="1:18" x14ac:dyDescent="0.2">
      <c r="A17" s="6" t="s">
        <v>23</v>
      </c>
      <c r="B17" s="1"/>
      <c r="C17" s="1"/>
      <c r="D17" s="3">
        <f t="shared" ref="D17:D18" si="16">B17-(3*(C17-B17))</f>
        <v>0</v>
      </c>
      <c r="E17" s="3">
        <f t="shared" ref="E17:E18" si="17">C17+(3*(C17-B17))</f>
        <v>0</v>
      </c>
      <c r="F17" s="1">
        <f t="shared" ref="F17:G17" si="18">I39</f>
        <v>0</v>
      </c>
      <c r="G17" s="1">
        <f t="shared" si="18"/>
        <v>0</v>
      </c>
    </row>
    <row r="18" spans="1:18" x14ac:dyDescent="0.2">
      <c r="A18" s="6" t="s">
        <v>24</v>
      </c>
      <c r="B18" s="1"/>
      <c r="C18" s="1"/>
      <c r="D18" s="3">
        <f t="shared" si="16"/>
        <v>0</v>
      </c>
      <c r="E18" s="3">
        <f t="shared" si="17"/>
        <v>0</v>
      </c>
      <c r="F18" s="1">
        <f t="shared" ref="F18:G18" si="19">I40</f>
        <v>0</v>
      </c>
      <c r="G18" s="1">
        <f t="shared" si="19"/>
        <v>0</v>
      </c>
    </row>
    <row r="23" spans="1:18" x14ac:dyDescent="0.2">
      <c r="A23" s="2" t="s">
        <v>0</v>
      </c>
      <c r="B23" s="2" t="s">
        <v>25</v>
      </c>
      <c r="C23" s="2" t="s">
        <v>26</v>
      </c>
      <c r="D23" s="2" t="s">
        <v>6</v>
      </c>
      <c r="E23" s="2" t="s">
        <v>27</v>
      </c>
      <c r="F23" s="2" t="s">
        <v>28</v>
      </c>
      <c r="G23" s="2" t="s">
        <v>29</v>
      </c>
      <c r="H23" s="2" t="s">
        <v>30</v>
      </c>
      <c r="I23" s="2" t="s">
        <v>31</v>
      </c>
      <c r="J23" s="2" t="s">
        <v>32</v>
      </c>
    </row>
    <row r="24" spans="1:18" x14ac:dyDescent="0.2">
      <c r="A24" s="4" t="s">
        <v>8</v>
      </c>
      <c r="B24" s="4">
        <v>12795</v>
      </c>
      <c r="C24" s="4">
        <v>0</v>
      </c>
      <c r="D24" s="4">
        <v>3.0290739000000002</v>
      </c>
      <c r="E24" s="4">
        <v>4</v>
      </c>
      <c r="F24" s="4">
        <v>3.7108945000000002</v>
      </c>
      <c r="G24" s="4">
        <v>2</v>
      </c>
      <c r="H24" s="4">
        <v>4</v>
      </c>
      <c r="I24" s="4">
        <v>8</v>
      </c>
      <c r="J24" s="4">
        <v>0</v>
      </c>
    </row>
    <row r="25" spans="1:18" x14ac:dyDescent="0.2">
      <c r="A25" s="4" t="s">
        <v>9</v>
      </c>
      <c r="B25" s="4">
        <v>12795</v>
      </c>
      <c r="C25" s="4">
        <v>0</v>
      </c>
      <c r="D25" s="4">
        <v>7.0757171000000003</v>
      </c>
      <c r="E25" s="4">
        <v>6.8</v>
      </c>
      <c r="F25" s="4">
        <v>39.912618799999997</v>
      </c>
      <c r="G25" s="4">
        <v>5.2</v>
      </c>
      <c r="H25" s="4">
        <v>9.5</v>
      </c>
      <c r="I25" s="4">
        <v>34.4</v>
      </c>
      <c r="J25" s="4">
        <v>-18.100000000000001</v>
      </c>
    </row>
    <row r="26" spans="1:18" x14ac:dyDescent="0.2">
      <c r="A26" s="4" t="s">
        <v>10</v>
      </c>
      <c r="B26" s="4">
        <v>12795</v>
      </c>
      <c r="C26" s="4">
        <v>0</v>
      </c>
      <c r="D26" s="4">
        <v>0.3241039</v>
      </c>
      <c r="E26" s="4">
        <v>0.28000000000000003</v>
      </c>
      <c r="F26" s="4">
        <v>0.61467830000000001</v>
      </c>
      <c r="G26" s="4">
        <v>0.13</v>
      </c>
      <c r="H26" s="4">
        <v>0.64</v>
      </c>
      <c r="I26" s="4">
        <v>3.68</v>
      </c>
      <c r="J26" s="4">
        <v>-2.79</v>
      </c>
      <c r="K26" s="2"/>
      <c r="L26" s="2"/>
      <c r="M26" s="2"/>
      <c r="N26" s="2"/>
      <c r="O26" s="2"/>
      <c r="P26" s="2"/>
      <c r="Q26" s="2"/>
      <c r="R26" s="2"/>
    </row>
    <row r="27" spans="1:18" x14ac:dyDescent="0.2">
      <c r="A27" s="4" t="s">
        <v>11</v>
      </c>
      <c r="B27" s="4">
        <v>12795</v>
      </c>
      <c r="C27" s="4">
        <v>0</v>
      </c>
      <c r="D27" s="4">
        <v>0.30841269999999998</v>
      </c>
      <c r="E27" s="4">
        <v>0.3</v>
      </c>
      <c r="F27" s="4">
        <v>0.7431816</v>
      </c>
      <c r="G27" s="4">
        <v>0.03</v>
      </c>
      <c r="H27" s="4">
        <v>0.57999999999999996</v>
      </c>
      <c r="I27" s="4">
        <v>3.86</v>
      </c>
      <c r="J27" s="4">
        <v>-3.24</v>
      </c>
    </row>
    <row r="28" spans="1:18" x14ac:dyDescent="0.2">
      <c r="A28" s="4" t="s">
        <v>12</v>
      </c>
      <c r="B28" s="4">
        <v>12179</v>
      </c>
      <c r="C28" s="4">
        <v>616</v>
      </c>
      <c r="D28" s="4">
        <v>5.4187330999999999</v>
      </c>
      <c r="E28" s="4">
        <v>1.4</v>
      </c>
      <c r="F28" s="4">
        <v>1139.02</v>
      </c>
      <c r="G28" s="4">
        <v>-2</v>
      </c>
      <c r="H28" s="4">
        <v>15.9</v>
      </c>
      <c r="I28" s="4">
        <v>141.15</v>
      </c>
      <c r="J28" s="4">
        <v>-127.8</v>
      </c>
    </row>
    <row r="29" spans="1:18" x14ac:dyDescent="0.2">
      <c r="A29" s="4" t="s">
        <v>13</v>
      </c>
      <c r="B29" s="4">
        <v>12157</v>
      </c>
      <c r="C29" s="4">
        <v>638</v>
      </c>
      <c r="D29" s="4">
        <v>5.4822500000000003E-2</v>
      </c>
      <c r="E29" s="4">
        <v>3.5999999999999997E-2</v>
      </c>
      <c r="F29" s="4">
        <v>0.10142139999999999</v>
      </c>
      <c r="G29" s="4">
        <v>-3.1E-2</v>
      </c>
      <c r="H29" s="4">
        <v>0.153</v>
      </c>
      <c r="I29" s="4">
        <v>1.351</v>
      </c>
      <c r="J29" s="4">
        <v>-1.171</v>
      </c>
    </row>
    <row r="30" spans="1:18" x14ac:dyDescent="0.2">
      <c r="A30" s="4" t="s">
        <v>14</v>
      </c>
      <c r="B30" s="4">
        <v>12148</v>
      </c>
      <c r="C30" s="4">
        <v>647</v>
      </c>
      <c r="D30" s="4">
        <v>30.8455713</v>
      </c>
      <c r="E30" s="4">
        <v>29</v>
      </c>
      <c r="F30" s="4">
        <v>22116.02</v>
      </c>
      <c r="G30" s="4">
        <v>0</v>
      </c>
      <c r="H30" s="4">
        <v>70</v>
      </c>
      <c r="I30" s="4">
        <v>623</v>
      </c>
      <c r="J30" s="4">
        <v>-555</v>
      </c>
    </row>
    <row r="31" spans="1:18" x14ac:dyDescent="0.2">
      <c r="A31" s="4" t="s">
        <v>15</v>
      </c>
      <c r="B31" s="4">
        <v>12113</v>
      </c>
      <c r="C31" s="4">
        <v>682</v>
      </c>
      <c r="D31" s="4">
        <v>120.7142326</v>
      </c>
      <c r="E31" s="4">
        <v>125</v>
      </c>
      <c r="F31" s="4">
        <v>53783.74</v>
      </c>
      <c r="G31" s="4">
        <v>27</v>
      </c>
      <c r="H31" s="4">
        <v>208</v>
      </c>
      <c r="I31" s="4">
        <v>1057</v>
      </c>
      <c r="J31" s="4">
        <v>-823</v>
      </c>
    </row>
    <row r="32" spans="1:18" x14ac:dyDescent="0.2">
      <c r="A32" s="4" t="s">
        <v>16</v>
      </c>
      <c r="B32" s="4">
        <v>12795</v>
      </c>
      <c r="C32" s="4">
        <v>0</v>
      </c>
      <c r="D32" s="4">
        <v>0.99420269999999999</v>
      </c>
      <c r="E32" s="4">
        <v>0.99760000000000004</v>
      </c>
      <c r="F32" s="4">
        <v>7.0424699999999997E-4</v>
      </c>
      <c r="G32" s="4">
        <v>0.98772000000000004</v>
      </c>
      <c r="H32" s="4">
        <v>1.0005200000000001</v>
      </c>
      <c r="I32" s="4">
        <v>1.09924</v>
      </c>
      <c r="J32" s="4">
        <v>0.88809000000000005</v>
      </c>
    </row>
    <row r="33" spans="1:10" x14ac:dyDescent="0.2">
      <c r="A33" s="4" t="s">
        <v>17</v>
      </c>
      <c r="B33" s="4">
        <v>12400</v>
      </c>
      <c r="C33" s="4">
        <v>395</v>
      </c>
      <c r="D33" s="4">
        <v>3.2076281999999998</v>
      </c>
      <c r="E33" s="4">
        <v>3.16</v>
      </c>
      <c r="F33" s="4">
        <v>0.46197450000000001</v>
      </c>
      <c r="G33" s="4">
        <v>2.96</v>
      </c>
      <c r="H33" s="4">
        <v>3.47</v>
      </c>
      <c r="I33" s="4">
        <v>6.13</v>
      </c>
      <c r="J33" s="4">
        <v>0.48</v>
      </c>
    </row>
    <row r="34" spans="1:10" x14ac:dyDescent="0.2">
      <c r="A34" s="4" t="s">
        <v>18</v>
      </c>
      <c r="B34" s="4">
        <v>11585</v>
      </c>
      <c r="C34" s="4">
        <v>1210</v>
      </c>
      <c r="D34" s="4">
        <v>0.52711180000000002</v>
      </c>
      <c r="E34" s="4">
        <v>0.5</v>
      </c>
      <c r="F34" s="4">
        <v>0.868865</v>
      </c>
      <c r="G34" s="4">
        <v>0.28000000000000003</v>
      </c>
      <c r="H34" s="4">
        <v>0.86</v>
      </c>
      <c r="I34" s="4">
        <v>4.24</v>
      </c>
      <c r="J34" s="4">
        <v>-3.13</v>
      </c>
    </row>
    <row r="35" spans="1:10" x14ac:dyDescent="0.2">
      <c r="A35" s="4" t="s">
        <v>19</v>
      </c>
      <c r="B35" s="4">
        <v>12142</v>
      </c>
      <c r="C35" s="4">
        <v>653</v>
      </c>
      <c r="D35" s="4">
        <v>10.4892363</v>
      </c>
      <c r="E35" s="4">
        <v>9.4</v>
      </c>
      <c r="F35" s="4">
        <v>13.896634799999999</v>
      </c>
      <c r="G35" s="4">
        <v>9</v>
      </c>
      <c r="H35" s="4">
        <v>12.4</v>
      </c>
      <c r="I35" s="4">
        <v>26.5</v>
      </c>
      <c r="J35" s="4">
        <v>-4.7</v>
      </c>
    </row>
    <row r="36" spans="1:10" x14ac:dyDescent="0.2">
      <c r="A36" s="4" t="s">
        <v>20</v>
      </c>
      <c r="B36" s="4">
        <v>12795</v>
      </c>
      <c r="C36" s="4">
        <v>0</v>
      </c>
      <c r="D36" s="4">
        <v>-9.0659999999999994E-3</v>
      </c>
      <c r="E36" s="4">
        <v>0</v>
      </c>
      <c r="F36" s="4">
        <v>0.79403999999999997</v>
      </c>
      <c r="G36" s="4">
        <v>-1</v>
      </c>
      <c r="H36" s="4">
        <v>1</v>
      </c>
      <c r="I36" s="4">
        <v>2</v>
      </c>
      <c r="J36" s="4">
        <v>-2</v>
      </c>
    </row>
    <row r="37" spans="1:10" x14ac:dyDescent="0.2">
      <c r="A37" s="4" t="s">
        <v>21</v>
      </c>
      <c r="B37" s="4">
        <v>12795</v>
      </c>
      <c r="C37" s="4">
        <v>0</v>
      </c>
      <c r="D37" s="4">
        <v>7.7727237000000002</v>
      </c>
      <c r="E37" s="4">
        <v>7</v>
      </c>
      <c r="F37" s="4">
        <v>1.7527809999999999</v>
      </c>
      <c r="G37" s="4">
        <v>7</v>
      </c>
      <c r="H37" s="4">
        <v>8</v>
      </c>
      <c r="I37" s="4">
        <v>17</v>
      </c>
      <c r="J37" s="4">
        <v>4</v>
      </c>
    </row>
    <row r="38" spans="1:10" x14ac:dyDescent="0.2">
      <c r="A38" s="4" t="s">
        <v>22</v>
      </c>
      <c r="B38" s="4">
        <v>9436</v>
      </c>
      <c r="C38" s="4">
        <v>3359</v>
      </c>
      <c r="D38" s="4">
        <v>2.0417550000000002</v>
      </c>
      <c r="E38" s="4">
        <v>2</v>
      </c>
      <c r="F38" s="4">
        <v>0.81457849999999998</v>
      </c>
      <c r="G38" s="4">
        <v>1</v>
      </c>
      <c r="H38" s="4">
        <v>3</v>
      </c>
      <c r="I38" s="4">
        <v>4</v>
      </c>
      <c r="J38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7" sqref="F2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G32" sqref="G32"/>
    </sheetView>
  </sheetViews>
  <sheetFormatPr baseColWidth="10" defaultRowHeight="16" x14ac:dyDescent="0.2"/>
  <cols>
    <col min="12" max="12" width="21.5" style="7" customWidth="1"/>
  </cols>
  <sheetData>
    <row r="1" spans="1:12" x14ac:dyDescent="0.2">
      <c r="A1" s="29" t="s">
        <v>37</v>
      </c>
      <c r="B1" s="29" t="s">
        <v>36</v>
      </c>
      <c r="C1" s="29" t="s">
        <v>38</v>
      </c>
      <c r="D1" s="2" t="s">
        <v>39</v>
      </c>
      <c r="E1" s="29" t="s">
        <v>41</v>
      </c>
      <c r="F1" s="29" t="s">
        <v>42</v>
      </c>
      <c r="G1" s="29" t="s">
        <v>43</v>
      </c>
    </row>
    <row r="2" spans="1:12" x14ac:dyDescent="0.2">
      <c r="A2" s="29"/>
      <c r="B2" s="29"/>
      <c r="C2" s="29"/>
      <c r="D2" s="2" t="s">
        <v>40</v>
      </c>
      <c r="E2" s="29"/>
      <c r="F2" s="29"/>
      <c r="G2" s="29"/>
      <c r="L2" s="8" t="s">
        <v>54</v>
      </c>
    </row>
    <row r="3" spans="1:12" x14ac:dyDescent="0.2">
      <c r="A3" s="2" t="s">
        <v>44</v>
      </c>
      <c r="B3" s="4">
        <v>1</v>
      </c>
      <c r="C3" s="4">
        <v>1.5374000000000001</v>
      </c>
      <c r="D3" s="4">
        <v>0.1993</v>
      </c>
      <c r="E3" s="4">
        <v>1.1467000000000001</v>
      </c>
      <c r="F3" s="4">
        <v>1.9280999999999999</v>
      </c>
      <c r="G3" s="4">
        <v>59.48</v>
      </c>
      <c r="H3" s="4" t="s">
        <v>45</v>
      </c>
      <c r="L3" s="7">
        <f>C3</f>
        <v>1.5374000000000001</v>
      </c>
    </row>
    <row r="4" spans="1:12" x14ac:dyDescent="0.2">
      <c r="A4" s="2" t="s">
        <v>21</v>
      </c>
      <c r="B4" s="4">
        <v>1</v>
      </c>
      <c r="C4" s="4">
        <v>-7.9299999999999995E-2</v>
      </c>
      <c r="D4" s="4">
        <v>4.5999999999999999E-3</v>
      </c>
      <c r="E4" s="4">
        <v>-8.8200000000000001E-2</v>
      </c>
      <c r="F4" s="4">
        <v>-7.0300000000000001E-2</v>
      </c>
      <c r="G4" s="4">
        <v>302.97000000000003</v>
      </c>
      <c r="H4" s="4" t="s">
        <v>45</v>
      </c>
      <c r="L4" s="7" t="str">
        <f xml:space="preserve"> "+ "&amp;A4&amp;" * "&amp;C4</f>
        <v>+ AcidIndex * -0.0793</v>
      </c>
    </row>
    <row r="5" spans="1:12" x14ac:dyDescent="0.2">
      <c r="A5" s="2" t="s">
        <v>46</v>
      </c>
      <c r="B5" s="4">
        <v>1</v>
      </c>
      <c r="C5" s="4">
        <v>3.7000000000000002E-3</v>
      </c>
      <c r="D5" s="4">
        <v>1.4E-3</v>
      </c>
      <c r="E5" s="4">
        <v>8.9999999999999998E-4</v>
      </c>
      <c r="F5" s="4">
        <v>6.4000000000000003E-3</v>
      </c>
      <c r="G5" s="4">
        <v>6.79</v>
      </c>
      <c r="H5" s="4">
        <v>9.1999999999999998E-3</v>
      </c>
      <c r="L5" s="7" t="str">
        <f t="shared" ref="L5:L16" si="0" xml:space="preserve"> "+ "&amp;A5&amp;" * "&amp;C5</f>
        <v>+ IMP_Alcohol * 0.0037</v>
      </c>
    </row>
    <row r="6" spans="1:12" x14ac:dyDescent="0.2">
      <c r="A6" s="2" t="s">
        <v>47</v>
      </c>
      <c r="B6" s="4">
        <v>1</v>
      </c>
      <c r="C6" s="4">
        <v>-3.6700000000000003E-2</v>
      </c>
      <c r="D6" s="4">
        <v>2.2200000000000001E-2</v>
      </c>
      <c r="E6" s="4">
        <v>-8.0299999999999996E-2</v>
      </c>
      <c r="F6" s="4">
        <v>6.8999999999999999E-3</v>
      </c>
      <c r="G6" s="4">
        <v>2.72</v>
      </c>
      <c r="H6" s="4">
        <v>9.9400000000000002E-2</v>
      </c>
      <c r="L6" s="7" t="str">
        <f t="shared" si="0"/>
        <v>+ IMP_Chlorides * -0.0367</v>
      </c>
    </row>
    <row r="7" spans="1:12" x14ac:dyDescent="0.2">
      <c r="A7" s="2" t="s">
        <v>11</v>
      </c>
      <c r="B7" s="4">
        <v>1</v>
      </c>
      <c r="C7" s="4">
        <v>3.7199999999999997E-2</v>
      </c>
      <c r="D7" s="4">
        <v>1.5100000000000001E-2</v>
      </c>
      <c r="E7" s="4">
        <v>7.7000000000000002E-3</v>
      </c>
      <c r="F7" s="4">
        <v>6.6699999999999995E-2</v>
      </c>
      <c r="G7" s="4">
        <v>6.11</v>
      </c>
      <c r="H7" s="4">
        <v>1.34E-2</v>
      </c>
      <c r="L7" s="7" t="str">
        <f t="shared" si="0"/>
        <v>+ CitricAcid * 0.0372</v>
      </c>
    </row>
    <row r="8" spans="1:12" x14ac:dyDescent="0.2">
      <c r="A8" s="2" t="s">
        <v>16</v>
      </c>
      <c r="B8" s="4">
        <v>1</v>
      </c>
      <c r="C8" s="4">
        <v>-0.31209999999999999</v>
      </c>
      <c r="D8" s="4">
        <v>0.192</v>
      </c>
      <c r="E8" s="4">
        <v>-0.68840000000000001</v>
      </c>
      <c r="F8" s="4">
        <v>6.4299999999999996E-2</v>
      </c>
      <c r="G8" s="4">
        <v>2.64</v>
      </c>
      <c r="H8" s="4">
        <v>0.1041</v>
      </c>
      <c r="L8" s="7" t="str">
        <f t="shared" si="0"/>
        <v>+ Density * -0.3121</v>
      </c>
    </row>
    <row r="9" spans="1:12" x14ac:dyDescent="0.2">
      <c r="A9" s="2" t="s">
        <v>48</v>
      </c>
      <c r="B9" s="4">
        <v>1</v>
      </c>
      <c r="C9" s="4">
        <v>1.6E-2</v>
      </c>
      <c r="D9" s="4">
        <v>4.7999999999999996E-3</v>
      </c>
      <c r="E9" s="4">
        <v>6.6E-3</v>
      </c>
      <c r="F9" s="4">
        <v>2.5499999999999998E-2</v>
      </c>
      <c r="G9" s="4">
        <v>11.11</v>
      </c>
      <c r="H9" s="4">
        <v>8.9999999999999998E-4</v>
      </c>
      <c r="L9" s="7" t="str">
        <f t="shared" si="0"/>
        <v>+ IMP_FreeSulfurDioxid * 0.016</v>
      </c>
    </row>
    <row r="10" spans="1:12" x14ac:dyDescent="0.2">
      <c r="A10" s="2" t="s">
        <v>49</v>
      </c>
      <c r="B10" s="4">
        <v>1</v>
      </c>
      <c r="C10" s="4">
        <v>0.18779999999999999</v>
      </c>
      <c r="D10" s="4">
        <v>6.1000000000000004E-3</v>
      </c>
      <c r="E10" s="4">
        <v>0.1759</v>
      </c>
      <c r="F10" s="4">
        <v>0.19980000000000001</v>
      </c>
      <c r="G10" s="4">
        <v>949.3</v>
      </c>
      <c r="H10" s="4" t="s">
        <v>45</v>
      </c>
      <c r="L10" s="7" t="str">
        <f t="shared" si="0"/>
        <v>+ IMP_STARS * 0.1878</v>
      </c>
    </row>
    <row r="11" spans="1:12" x14ac:dyDescent="0.2">
      <c r="A11" s="2" t="s">
        <v>50</v>
      </c>
      <c r="B11" s="4">
        <v>1</v>
      </c>
      <c r="C11" s="4">
        <v>-0.83279999999999998</v>
      </c>
      <c r="D11" s="4">
        <v>1.83E-2</v>
      </c>
      <c r="E11" s="4">
        <v>-0.86870000000000003</v>
      </c>
      <c r="F11" s="4">
        <v>-0.79679999999999995</v>
      </c>
      <c r="G11" s="4">
        <v>2065.13</v>
      </c>
      <c r="H11" s="4" t="s">
        <v>45</v>
      </c>
      <c r="L11" s="7" t="str">
        <f t="shared" si="0"/>
        <v>+ F_STARS * -0.8328</v>
      </c>
    </row>
    <row r="12" spans="1:12" x14ac:dyDescent="0.2">
      <c r="A12" s="2" t="s">
        <v>20</v>
      </c>
      <c r="B12" s="4">
        <v>1</v>
      </c>
      <c r="C12" s="4">
        <v>0.15870000000000001</v>
      </c>
      <c r="D12" s="4">
        <v>6.1000000000000004E-3</v>
      </c>
      <c r="E12" s="4">
        <v>0.1467</v>
      </c>
      <c r="F12" s="4">
        <v>0.17069999999999999</v>
      </c>
      <c r="G12" s="4">
        <v>669.51</v>
      </c>
      <c r="H12" s="4" t="s">
        <v>45</v>
      </c>
      <c r="L12" s="7" t="str">
        <f t="shared" si="0"/>
        <v>+ LabelAppeal * 0.1587</v>
      </c>
    </row>
    <row r="13" spans="1:12" x14ac:dyDescent="0.2">
      <c r="A13" s="2" t="s">
        <v>51</v>
      </c>
      <c r="B13" s="4">
        <v>1</v>
      </c>
      <c r="C13" s="4">
        <v>-1.1599999999999999E-2</v>
      </c>
      <c r="D13" s="4">
        <v>5.7999999999999996E-3</v>
      </c>
      <c r="E13" s="4">
        <v>-2.2800000000000001E-2</v>
      </c>
      <c r="F13" s="4">
        <v>-2.9999999999999997E-4</v>
      </c>
      <c r="G13" s="4">
        <v>4.03</v>
      </c>
      <c r="H13" s="4">
        <v>4.4699999999999997E-2</v>
      </c>
      <c r="L13" s="7" t="str">
        <f t="shared" si="0"/>
        <v>+ IMP_Sulphates * -0.0116</v>
      </c>
    </row>
    <row r="14" spans="1:12" x14ac:dyDescent="0.2">
      <c r="A14" s="2" t="s">
        <v>52</v>
      </c>
      <c r="B14" s="4">
        <v>1</v>
      </c>
      <c r="C14" s="4">
        <v>3.09E-2</v>
      </c>
      <c r="D14" s="4">
        <v>6.1000000000000004E-3</v>
      </c>
      <c r="E14" s="4">
        <v>1.89E-2</v>
      </c>
      <c r="F14" s="4">
        <v>4.2900000000000001E-2</v>
      </c>
      <c r="G14" s="4">
        <v>25.6</v>
      </c>
      <c r="H14" s="4" t="s">
        <v>45</v>
      </c>
      <c r="L14" s="7" t="str">
        <f t="shared" si="0"/>
        <v>+ IMP_TotalSulfurDioxi * 0.0309</v>
      </c>
    </row>
    <row r="15" spans="1:12" x14ac:dyDescent="0.2">
      <c r="A15" s="2" t="s">
        <v>10</v>
      </c>
      <c r="B15" s="4">
        <v>1</v>
      </c>
      <c r="C15" s="4">
        <v>-2.75E-2</v>
      </c>
      <c r="D15" s="4">
        <v>5.7999999999999996E-3</v>
      </c>
      <c r="E15" s="4">
        <v>-3.8699999999999998E-2</v>
      </c>
      <c r="F15" s="4">
        <v>-1.6199999999999999E-2</v>
      </c>
      <c r="G15" s="4">
        <v>22.8</v>
      </c>
      <c r="H15" s="4" t="s">
        <v>45</v>
      </c>
      <c r="L15" s="7" t="str">
        <f t="shared" si="0"/>
        <v>+ VolatileAcidity * -0.0275</v>
      </c>
    </row>
    <row r="16" spans="1:12" x14ac:dyDescent="0.2">
      <c r="A16" s="2" t="s">
        <v>53</v>
      </c>
      <c r="B16" s="4">
        <v>1</v>
      </c>
      <c r="C16" s="4">
        <v>-1.21E-2</v>
      </c>
      <c r="D16" s="4">
        <v>7.6E-3</v>
      </c>
      <c r="E16" s="4">
        <v>-2.7E-2</v>
      </c>
      <c r="F16" s="4">
        <v>2.8999999999999998E-3</v>
      </c>
      <c r="G16" s="4">
        <v>2.4900000000000002</v>
      </c>
      <c r="H16" s="4">
        <v>0.1149</v>
      </c>
      <c r="L16" s="7" t="str">
        <f t="shared" si="0"/>
        <v>+ IMP_pH * -0.0121</v>
      </c>
    </row>
  </sheetData>
  <mergeCells count="6">
    <mergeCell ref="A1:A2"/>
    <mergeCell ref="G1:G2"/>
    <mergeCell ref="F1:F2"/>
    <mergeCell ref="E1:E2"/>
    <mergeCell ref="C1:C2"/>
    <mergeCell ref="B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L24" sqref="L24:O37"/>
    </sheetView>
  </sheetViews>
  <sheetFormatPr baseColWidth="10" defaultRowHeight="16" x14ac:dyDescent="0.2"/>
  <cols>
    <col min="10" max="10" width="27.5" style="7" customWidth="1"/>
    <col min="13" max="13" width="21.6640625" customWidth="1"/>
    <col min="14" max="14" width="8.1640625" customWidth="1"/>
  </cols>
  <sheetData>
    <row r="1" spans="1:15" x14ac:dyDescent="0.2">
      <c r="A1" t="s">
        <v>59</v>
      </c>
    </row>
    <row r="2" spans="1:15" x14ac:dyDescent="0.2">
      <c r="A2" t="s">
        <v>37</v>
      </c>
      <c r="B2" t="s">
        <v>36</v>
      </c>
      <c r="C2" t="s">
        <v>38</v>
      </c>
      <c r="D2" t="s">
        <v>39</v>
      </c>
      <c r="J2" s="7" t="s">
        <v>62</v>
      </c>
      <c r="L2" t="s">
        <v>126</v>
      </c>
    </row>
    <row r="3" spans="1:15" x14ac:dyDescent="0.2">
      <c r="A3" t="s">
        <v>40</v>
      </c>
      <c r="B3" t="s">
        <v>55</v>
      </c>
    </row>
    <row r="4" spans="1:15" x14ac:dyDescent="0.2">
      <c r="A4" t="s">
        <v>56</v>
      </c>
      <c r="B4" t="s">
        <v>57</v>
      </c>
      <c r="L4" s="26" t="s">
        <v>127</v>
      </c>
      <c r="M4" s="26" t="s">
        <v>128</v>
      </c>
      <c r="N4" s="26" t="s">
        <v>129</v>
      </c>
      <c r="O4" s="26" t="s">
        <v>130</v>
      </c>
    </row>
    <row r="5" spans="1:15" x14ac:dyDescent="0.2">
      <c r="A5" t="s">
        <v>44</v>
      </c>
      <c r="B5">
        <v>1</v>
      </c>
      <c r="C5">
        <v>0.7802</v>
      </c>
      <c r="D5">
        <v>0.34970000000000001</v>
      </c>
      <c r="E5">
        <v>4.9781000000000004</v>
      </c>
      <c r="F5">
        <v>2.5700000000000001E-2</v>
      </c>
      <c r="J5" s="7">
        <f>C5</f>
        <v>0.7802</v>
      </c>
      <c r="L5" s="27" t="s">
        <v>131</v>
      </c>
      <c r="M5" s="25" t="s">
        <v>132</v>
      </c>
      <c r="N5" s="25" t="s">
        <v>133</v>
      </c>
      <c r="O5" s="27">
        <f>C5</f>
        <v>0.7802</v>
      </c>
    </row>
    <row r="6" spans="1:15" x14ac:dyDescent="0.2">
      <c r="A6" t="s">
        <v>21</v>
      </c>
      <c r="B6">
        <v>1</v>
      </c>
      <c r="C6">
        <v>-0.38190000000000002</v>
      </c>
      <c r="D6">
        <v>2.1600000000000001E-2</v>
      </c>
      <c r="E6">
        <v>313.79559999999998</v>
      </c>
      <c r="F6" t="s">
        <v>45</v>
      </c>
      <c r="J6" s="7" t="str">
        <f>"   + "&amp;A6&amp;" * "&amp;C6</f>
        <v xml:space="preserve">   + AcidIndex * -0.3819</v>
      </c>
      <c r="L6" s="28" t="s">
        <v>148</v>
      </c>
      <c r="M6" s="15" t="str">
        <f>A6</f>
        <v>AcidIndex</v>
      </c>
      <c r="N6" s="15" t="s">
        <v>134</v>
      </c>
      <c r="O6" s="28">
        <f t="shared" ref="O6:O17" si="0">C6</f>
        <v>-0.38190000000000002</v>
      </c>
    </row>
    <row r="7" spans="1:15" x14ac:dyDescent="0.2">
      <c r="A7" t="s">
        <v>46</v>
      </c>
      <c r="B7">
        <v>1</v>
      </c>
      <c r="C7">
        <v>-1.84E-2</v>
      </c>
      <c r="D7">
        <v>7.9000000000000008E-3</v>
      </c>
      <c r="E7">
        <v>5.4423000000000004</v>
      </c>
      <c r="F7">
        <v>1.9699999999999999E-2</v>
      </c>
      <c r="J7" s="7" t="str">
        <f t="shared" ref="J7:J17" si="1">"   + "&amp;A7&amp;" * "&amp;C7</f>
        <v xml:space="preserve">   + IMP_Alcohol * -0.0184</v>
      </c>
      <c r="L7" s="27" t="s">
        <v>149</v>
      </c>
      <c r="M7" s="25" t="str">
        <f t="shared" ref="M7:M17" si="2">A7</f>
        <v>IMP_Alcohol</v>
      </c>
      <c r="N7" s="25" t="s">
        <v>135</v>
      </c>
      <c r="O7" s="27">
        <f t="shared" si="0"/>
        <v>-1.84E-2</v>
      </c>
    </row>
    <row r="8" spans="1:15" x14ac:dyDescent="0.2">
      <c r="A8" t="s">
        <v>11</v>
      </c>
      <c r="B8">
        <v>1</v>
      </c>
      <c r="C8">
        <v>0.26169999999999999</v>
      </c>
      <c r="D8">
        <v>8.3699999999999997E-2</v>
      </c>
      <c r="E8">
        <v>9.7721999999999998</v>
      </c>
      <c r="F8">
        <v>1.8E-3</v>
      </c>
      <c r="J8" s="7" t="str">
        <f t="shared" si="1"/>
        <v xml:space="preserve">   + CitricAcid * 0.2617</v>
      </c>
      <c r="L8" s="28" t="s">
        <v>150</v>
      </c>
      <c r="M8" s="15" t="str">
        <f t="shared" si="2"/>
        <v>CitricAcid</v>
      </c>
      <c r="N8" s="15" t="s">
        <v>136</v>
      </c>
      <c r="O8" s="28">
        <f t="shared" si="0"/>
        <v>0.26169999999999999</v>
      </c>
    </row>
    <row r="9" spans="1:15" x14ac:dyDescent="0.2">
      <c r="A9" t="s">
        <v>146</v>
      </c>
      <c r="B9">
        <v>1</v>
      </c>
      <c r="C9">
        <v>7.8299999999999995E-2</v>
      </c>
      <c r="D9">
        <v>2.53E-2</v>
      </c>
      <c r="E9">
        <v>9.5658999999999992</v>
      </c>
      <c r="F9">
        <v>2E-3</v>
      </c>
      <c r="J9" s="7" t="str">
        <f t="shared" si="1"/>
        <v xml:space="preserve">   + IMP_FreeSulfurDioxide * 0.0783</v>
      </c>
      <c r="L9" s="27" t="s">
        <v>151</v>
      </c>
      <c r="M9" s="25" t="str">
        <f t="shared" si="2"/>
        <v>IMP_FreeSulfurDioxide</v>
      </c>
      <c r="N9" s="25" t="s">
        <v>137</v>
      </c>
      <c r="O9" s="27">
        <f t="shared" si="0"/>
        <v>7.8299999999999995E-2</v>
      </c>
    </row>
    <row r="10" spans="1:15" x14ac:dyDescent="0.2">
      <c r="A10" t="s">
        <v>20</v>
      </c>
      <c r="B10">
        <v>1</v>
      </c>
      <c r="C10">
        <v>-0.46489999999999998</v>
      </c>
      <c r="D10">
        <v>3.3300000000000003E-2</v>
      </c>
      <c r="E10">
        <v>194.64410000000001</v>
      </c>
      <c r="F10" t="s">
        <v>45</v>
      </c>
      <c r="J10" s="7" t="str">
        <f t="shared" si="1"/>
        <v xml:space="preserve">   + LabelAppeal * -0.4649</v>
      </c>
      <c r="L10" s="28" t="s">
        <v>152</v>
      </c>
      <c r="M10" s="15" t="str">
        <f t="shared" si="2"/>
        <v>LabelAppeal</v>
      </c>
      <c r="N10" s="15" t="s">
        <v>138</v>
      </c>
      <c r="O10" s="28">
        <f t="shared" si="0"/>
        <v>-0.46489999999999998</v>
      </c>
    </row>
    <row r="11" spans="1:15" x14ac:dyDescent="0.2">
      <c r="A11" t="s">
        <v>49</v>
      </c>
      <c r="B11">
        <v>1</v>
      </c>
      <c r="C11">
        <v>2.5383</v>
      </c>
      <c r="D11">
        <v>0.1119</v>
      </c>
      <c r="E11">
        <v>514.67290000000003</v>
      </c>
      <c r="F11" t="s">
        <v>45</v>
      </c>
      <c r="J11" s="7" t="str">
        <f t="shared" si="1"/>
        <v xml:space="preserve">   + IMP_STARS * 2.5383</v>
      </c>
      <c r="L11" s="27" t="s">
        <v>153</v>
      </c>
      <c r="M11" s="25" t="str">
        <f t="shared" si="2"/>
        <v>IMP_STARS</v>
      </c>
      <c r="N11" s="25" t="s">
        <v>139</v>
      </c>
      <c r="O11" s="27">
        <f t="shared" si="0"/>
        <v>2.5383</v>
      </c>
    </row>
    <row r="12" spans="1:15" x14ac:dyDescent="0.2">
      <c r="A12" t="s">
        <v>50</v>
      </c>
      <c r="B12">
        <v>1</v>
      </c>
      <c r="C12">
        <v>-1.8202</v>
      </c>
      <c r="D12">
        <v>6.13E-2</v>
      </c>
      <c r="E12">
        <v>882.04610000000002</v>
      </c>
      <c r="F12" t="s">
        <v>45</v>
      </c>
      <c r="J12" s="7" t="str">
        <f t="shared" si="1"/>
        <v xml:space="preserve">   + F_STARS * -1.8202</v>
      </c>
      <c r="L12" s="28" t="s">
        <v>154</v>
      </c>
      <c r="M12" s="15" t="str">
        <f t="shared" si="2"/>
        <v>F_STARS</v>
      </c>
      <c r="N12" s="15" t="s">
        <v>140</v>
      </c>
      <c r="O12" s="28">
        <f t="shared" si="0"/>
        <v>-1.8202</v>
      </c>
    </row>
    <row r="13" spans="1:15" x14ac:dyDescent="0.2">
      <c r="A13" t="s">
        <v>58</v>
      </c>
      <c r="B13">
        <v>1</v>
      </c>
      <c r="C13">
        <v>5.4699999999999999E-2</v>
      </c>
      <c r="D13">
        <v>2.47E-2</v>
      </c>
      <c r="E13">
        <v>4.9173</v>
      </c>
      <c r="F13">
        <v>2.6599999999999999E-2</v>
      </c>
      <c r="J13" s="7" t="str">
        <f t="shared" si="1"/>
        <v xml:space="preserve">   + IMP_ResidualSugar * 0.0547</v>
      </c>
      <c r="L13" s="27" t="s">
        <v>155</v>
      </c>
      <c r="M13" s="25" t="str">
        <f t="shared" si="2"/>
        <v>IMP_ResidualSugar</v>
      </c>
      <c r="N13" s="25" t="s">
        <v>141</v>
      </c>
      <c r="O13" s="27">
        <f t="shared" si="0"/>
        <v>5.4699999999999999E-2</v>
      </c>
    </row>
    <row r="14" spans="1:15" x14ac:dyDescent="0.2">
      <c r="A14" t="s">
        <v>51</v>
      </c>
      <c r="B14">
        <v>1</v>
      </c>
      <c r="C14">
        <v>-0.1056</v>
      </c>
      <c r="D14">
        <v>3.2300000000000002E-2</v>
      </c>
      <c r="E14">
        <v>10.675800000000001</v>
      </c>
      <c r="F14">
        <v>1.1000000000000001E-3</v>
      </c>
      <c r="J14" s="7" t="str">
        <f t="shared" si="1"/>
        <v xml:space="preserve">   + IMP_Sulphates * -0.1056</v>
      </c>
      <c r="L14" s="28" t="s">
        <v>156</v>
      </c>
      <c r="M14" s="15" t="str">
        <f t="shared" si="2"/>
        <v>IMP_Sulphates</v>
      </c>
      <c r="N14" s="15" t="s">
        <v>142</v>
      </c>
      <c r="O14" s="28">
        <f t="shared" si="0"/>
        <v>-0.1056</v>
      </c>
    </row>
    <row r="15" spans="1:15" x14ac:dyDescent="0.2">
      <c r="A15" t="s">
        <v>147</v>
      </c>
      <c r="B15">
        <v>1</v>
      </c>
      <c r="C15">
        <v>0.22009999999999999</v>
      </c>
      <c r="D15">
        <v>3.1E-2</v>
      </c>
      <c r="E15">
        <v>50.536099999999998</v>
      </c>
      <c r="F15" t="s">
        <v>45</v>
      </c>
      <c r="J15" s="7" t="str">
        <f t="shared" si="1"/>
        <v xml:space="preserve">   + IMP_TotalSulfurDioxide * 0.2201</v>
      </c>
      <c r="L15" s="27" t="s">
        <v>157</v>
      </c>
      <c r="M15" s="25" t="str">
        <f t="shared" si="2"/>
        <v>IMP_TotalSulfurDioxide</v>
      </c>
      <c r="N15" s="25" t="s">
        <v>143</v>
      </c>
      <c r="O15" s="27">
        <f t="shared" si="0"/>
        <v>0.22009999999999999</v>
      </c>
    </row>
    <row r="16" spans="1:15" x14ac:dyDescent="0.2">
      <c r="A16" t="s">
        <v>10</v>
      </c>
      <c r="B16">
        <v>1</v>
      </c>
      <c r="C16">
        <v>-0.1497</v>
      </c>
      <c r="D16">
        <v>3.3000000000000002E-2</v>
      </c>
      <c r="E16">
        <v>20.5457</v>
      </c>
      <c r="F16" t="s">
        <v>45</v>
      </c>
      <c r="J16" s="7" t="str">
        <f t="shared" si="1"/>
        <v xml:space="preserve">   + VolatileAcidity * -0.1497</v>
      </c>
      <c r="L16" s="28" t="s">
        <v>158</v>
      </c>
      <c r="M16" s="15" t="str">
        <f t="shared" si="2"/>
        <v>VolatileAcidity</v>
      </c>
      <c r="N16" s="15" t="s">
        <v>144</v>
      </c>
      <c r="O16" s="28">
        <f t="shared" si="0"/>
        <v>-0.1497</v>
      </c>
    </row>
    <row r="17" spans="1:15" x14ac:dyDescent="0.2">
      <c r="A17" t="s">
        <v>53</v>
      </c>
      <c r="B17">
        <v>1</v>
      </c>
      <c r="C17">
        <v>-0.1799</v>
      </c>
      <c r="D17">
        <v>4.2700000000000002E-2</v>
      </c>
      <c r="E17">
        <v>17.774899999999999</v>
      </c>
      <c r="F17" t="s">
        <v>45</v>
      </c>
      <c r="J17" s="7" t="str">
        <f t="shared" si="1"/>
        <v xml:space="preserve">   + IMP_pH * -0.1799</v>
      </c>
      <c r="L17" s="27" t="s">
        <v>159</v>
      </c>
      <c r="M17" s="25" t="str">
        <f t="shared" si="2"/>
        <v>IMP_pH</v>
      </c>
      <c r="N17" s="25" t="s">
        <v>145</v>
      </c>
      <c r="O17" s="27">
        <f t="shared" si="0"/>
        <v>-0.1799</v>
      </c>
    </row>
    <row r="21" spans="1:15" x14ac:dyDescent="0.2">
      <c r="A21" t="s">
        <v>60</v>
      </c>
    </row>
    <row r="23" spans="1:15" x14ac:dyDescent="0.2">
      <c r="A23" s="29" t="s">
        <v>37</v>
      </c>
      <c r="B23" s="29" t="s">
        <v>36</v>
      </c>
      <c r="C23" s="29" t="s">
        <v>38</v>
      </c>
      <c r="D23" s="2" t="s">
        <v>39</v>
      </c>
      <c r="E23" s="29" t="s">
        <v>41</v>
      </c>
      <c r="F23" s="29" t="s">
        <v>42</v>
      </c>
      <c r="G23" s="29" t="s">
        <v>43</v>
      </c>
    </row>
    <row r="24" spans="1:15" x14ac:dyDescent="0.2">
      <c r="A24" s="29"/>
      <c r="B24" s="29"/>
      <c r="C24" s="29"/>
      <c r="D24" s="2" t="s">
        <v>40</v>
      </c>
      <c r="E24" s="29"/>
      <c r="F24" s="29"/>
      <c r="G24" s="29"/>
      <c r="L24" s="26" t="s">
        <v>127</v>
      </c>
      <c r="M24" s="26" t="s">
        <v>128</v>
      </c>
      <c r="N24" s="26" t="s">
        <v>129</v>
      </c>
      <c r="O24" s="26" t="s">
        <v>130</v>
      </c>
    </row>
    <row r="25" spans="1:15" x14ac:dyDescent="0.2">
      <c r="A25" s="2" t="s">
        <v>44</v>
      </c>
      <c r="B25" s="4">
        <v>1</v>
      </c>
      <c r="C25" s="4">
        <v>0.78739999999999999</v>
      </c>
      <c r="D25" s="4">
        <v>7.5999999999999998E-2</v>
      </c>
      <c r="E25" s="4">
        <v>0.63839999999999997</v>
      </c>
      <c r="F25" s="4">
        <v>0.93640000000000001</v>
      </c>
      <c r="G25" s="4">
        <v>107.22</v>
      </c>
      <c r="H25" s="4" t="s">
        <v>45</v>
      </c>
      <c r="J25" s="7">
        <f>C25</f>
        <v>0.78739999999999999</v>
      </c>
      <c r="L25" s="27" t="s">
        <v>131</v>
      </c>
      <c r="M25" s="25" t="s">
        <v>160</v>
      </c>
      <c r="N25" s="25" t="s">
        <v>133</v>
      </c>
      <c r="O25" s="27">
        <f>C25</f>
        <v>0.78739999999999999</v>
      </c>
    </row>
    <row r="26" spans="1:15" x14ac:dyDescent="0.2">
      <c r="A26" s="2" t="s">
        <v>21</v>
      </c>
      <c r="B26" s="4">
        <v>1</v>
      </c>
      <c r="C26" s="4">
        <v>-2.0500000000000001E-2</v>
      </c>
      <c r="D26" s="4">
        <v>5.4999999999999997E-3</v>
      </c>
      <c r="E26" s="4">
        <v>-3.1300000000000001E-2</v>
      </c>
      <c r="F26" s="4">
        <v>-9.7999999999999997E-3</v>
      </c>
      <c r="G26" s="4">
        <v>13.97</v>
      </c>
      <c r="H26" s="4">
        <v>2.0000000000000001E-4</v>
      </c>
      <c r="J26" s="7" t="str">
        <f t="shared" ref="J26:J36" si="3">"   + "&amp;A26&amp;" * "&amp;C26</f>
        <v xml:space="preserve">   + AcidIndex * -0.0205</v>
      </c>
      <c r="L26" s="28" t="s">
        <v>148</v>
      </c>
      <c r="M26" s="15" t="str">
        <f>A26</f>
        <v>AcidIndex</v>
      </c>
      <c r="N26" s="15" t="s">
        <v>134</v>
      </c>
      <c r="O26" s="28">
        <f t="shared" ref="O26:O37" si="4">C26</f>
        <v>-2.0500000000000001E-2</v>
      </c>
    </row>
    <row r="27" spans="1:15" x14ac:dyDescent="0.2">
      <c r="A27" s="2" t="s">
        <v>46</v>
      </c>
      <c r="B27" s="4">
        <v>1</v>
      </c>
      <c r="C27" s="4">
        <v>8.9999999999999993E-3</v>
      </c>
      <c r="D27" s="4">
        <v>1.6000000000000001E-3</v>
      </c>
      <c r="E27" s="4">
        <v>5.7999999999999996E-3</v>
      </c>
      <c r="F27" s="4">
        <v>1.2200000000000001E-2</v>
      </c>
      <c r="G27" s="4">
        <v>30.44</v>
      </c>
      <c r="H27" s="4" t="s">
        <v>45</v>
      </c>
      <c r="J27" s="7" t="str">
        <f t="shared" si="3"/>
        <v xml:space="preserve">   + IMP_Alcohol * 0.009</v>
      </c>
      <c r="L27" s="27" t="s">
        <v>149</v>
      </c>
      <c r="M27" s="25" t="str">
        <f t="shared" ref="M27:M37" si="5">A27</f>
        <v>IMP_Alcohol</v>
      </c>
      <c r="N27" s="25" t="s">
        <v>135</v>
      </c>
      <c r="O27" s="27">
        <f t="shared" si="4"/>
        <v>8.9999999999999993E-3</v>
      </c>
    </row>
    <row r="28" spans="1:15" x14ac:dyDescent="0.2">
      <c r="A28" s="2" t="s">
        <v>11</v>
      </c>
      <c r="B28" s="4">
        <v>1</v>
      </c>
      <c r="C28" s="4">
        <v>8.3000000000000001E-3</v>
      </c>
      <c r="D28" s="4">
        <v>1.77E-2</v>
      </c>
      <c r="E28" s="4">
        <v>-2.63E-2</v>
      </c>
      <c r="F28" s="4">
        <v>4.2999999999999997E-2</v>
      </c>
      <c r="G28" s="4">
        <v>0.22</v>
      </c>
      <c r="H28" s="4">
        <v>0.6381</v>
      </c>
      <c r="J28" s="7" t="str">
        <f t="shared" si="3"/>
        <v xml:space="preserve">   + CitricAcid * 0.0083</v>
      </c>
      <c r="L28" s="28" t="s">
        <v>150</v>
      </c>
      <c r="M28" s="15" t="str">
        <f t="shared" si="5"/>
        <v>CitricAcid</v>
      </c>
      <c r="N28" s="15" t="s">
        <v>136</v>
      </c>
      <c r="O28" s="28">
        <f t="shared" si="4"/>
        <v>8.3000000000000001E-3</v>
      </c>
    </row>
    <row r="29" spans="1:15" x14ac:dyDescent="0.2">
      <c r="A29" s="2" t="s">
        <v>48</v>
      </c>
      <c r="B29" s="4">
        <v>1</v>
      </c>
      <c r="C29" s="4">
        <v>5.1999999999999998E-3</v>
      </c>
      <c r="D29" s="4">
        <v>5.7000000000000002E-3</v>
      </c>
      <c r="E29" s="4">
        <v>-5.8999999999999999E-3</v>
      </c>
      <c r="F29" s="4">
        <v>1.6199999999999999E-2</v>
      </c>
      <c r="G29" s="4">
        <v>0.83</v>
      </c>
      <c r="H29" s="4">
        <v>0.3609</v>
      </c>
      <c r="J29" s="7" t="str">
        <f t="shared" si="3"/>
        <v xml:space="preserve">   + IMP_FreeSulfurDioxid * 0.0052</v>
      </c>
      <c r="L29" s="27" t="s">
        <v>151</v>
      </c>
      <c r="M29" s="25" t="str">
        <f t="shared" si="5"/>
        <v>IMP_FreeSulfurDioxid</v>
      </c>
      <c r="N29" s="25" t="s">
        <v>137</v>
      </c>
      <c r="O29" s="27">
        <f t="shared" si="4"/>
        <v>5.1999999999999998E-3</v>
      </c>
    </row>
    <row r="30" spans="1:15" x14ac:dyDescent="0.2">
      <c r="A30" s="2" t="s">
        <v>20</v>
      </c>
      <c r="B30" s="4">
        <v>1</v>
      </c>
      <c r="C30" s="4">
        <v>0.29520000000000002</v>
      </c>
      <c r="D30" s="4">
        <v>7.1999999999999998E-3</v>
      </c>
      <c r="E30" s="4">
        <v>0.28100000000000003</v>
      </c>
      <c r="F30" s="4">
        <v>0.30930000000000002</v>
      </c>
      <c r="G30" s="4">
        <v>1674.31</v>
      </c>
      <c r="H30" s="4" t="s">
        <v>45</v>
      </c>
      <c r="J30" s="7" t="str">
        <f t="shared" si="3"/>
        <v xml:space="preserve">   + LabelAppeal * 0.2952</v>
      </c>
      <c r="L30" s="28" t="s">
        <v>152</v>
      </c>
      <c r="M30" s="15" t="str">
        <f t="shared" si="5"/>
        <v>LabelAppeal</v>
      </c>
      <c r="N30" s="15" t="s">
        <v>138</v>
      </c>
      <c r="O30" s="28">
        <f t="shared" si="4"/>
        <v>0.29520000000000002</v>
      </c>
    </row>
    <row r="31" spans="1:15" x14ac:dyDescent="0.2">
      <c r="A31" s="2" t="s">
        <v>58</v>
      </c>
      <c r="B31" s="4">
        <v>1</v>
      </c>
      <c r="C31" s="4">
        <v>-2.0999999999999999E-3</v>
      </c>
      <c r="D31" s="4">
        <v>5.1999999999999998E-3</v>
      </c>
      <c r="E31" s="4">
        <v>-1.2200000000000001E-2</v>
      </c>
      <c r="F31" s="4">
        <v>8.0999999999999996E-3</v>
      </c>
      <c r="G31" s="4">
        <v>0.16</v>
      </c>
      <c r="H31" s="4">
        <v>0.69099999999999995</v>
      </c>
      <c r="J31" s="7" t="str">
        <f t="shared" si="3"/>
        <v xml:space="preserve">   + IMP_ResidualSugar * -0.0021</v>
      </c>
      <c r="L31" s="27" t="s">
        <v>153</v>
      </c>
      <c r="M31" s="25" t="str">
        <f t="shared" si="5"/>
        <v>IMP_ResidualSugar</v>
      </c>
      <c r="N31" s="25" t="s">
        <v>139</v>
      </c>
      <c r="O31" s="27">
        <f t="shared" si="4"/>
        <v>-2.0999999999999999E-3</v>
      </c>
    </row>
    <row r="32" spans="1:15" x14ac:dyDescent="0.2">
      <c r="A32" s="2" t="s">
        <v>49</v>
      </c>
      <c r="B32" s="4">
        <v>1</v>
      </c>
      <c r="C32" s="4">
        <v>0.1211</v>
      </c>
      <c r="D32" s="4">
        <v>7.1999999999999998E-3</v>
      </c>
      <c r="E32" s="4">
        <v>0.107</v>
      </c>
      <c r="F32" s="4">
        <v>0.1353</v>
      </c>
      <c r="G32" s="4">
        <v>282.57</v>
      </c>
      <c r="H32" s="4" t="s">
        <v>45</v>
      </c>
      <c r="J32" s="7" t="str">
        <f t="shared" si="3"/>
        <v xml:space="preserve">   + IMP_STARS * 0.1211</v>
      </c>
      <c r="L32" s="28" t="s">
        <v>154</v>
      </c>
      <c r="M32" s="15" t="str">
        <f t="shared" si="5"/>
        <v>IMP_STARS</v>
      </c>
      <c r="N32" s="15" t="s">
        <v>140</v>
      </c>
      <c r="O32" s="28">
        <f t="shared" si="4"/>
        <v>0.1211</v>
      </c>
    </row>
    <row r="33" spans="1:15" x14ac:dyDescent="0.2">
      <c r="A33" s="2" t="s">
        <v>50</v>
      </c>
      <c r="B33" s="4">
        <v>1</v>
      </c>
      <c r="C33" s="4">
        <v>-8.6599999999999996E-2</v>
      </c>
      <c r="D33" s="4">
        <v>2.2200000000000001E-2</v>
      </c>
      <c r="E33" s="4">
        <v>-0.13009999999999999</v>
      </c>
      <c r="F33" s="4">
        <v>-4.3099999999999999E-2</v>
      </c>
      <c r="G33" s="4">
        <v>15.21</v>
      </c>
      <c r="H33" s="4" t="s">
        <v>45</v>
      </c>
      <c r="J33" s="7" t="str">
        <f t="shared" si="3"/>
        <v xml:space="preserve">   + F_STARS * -0.0866</v>
      </c>
      <c r="L33" s="27" t="s">
        <v>155</v>
      </c>
      <c r="M33" s="25" t="str">
        <f t="shared" si="5"/>
        <v>F_STARS</v>
      </c>
      <c r="N33" s="25" t="s">
        <v>141</v>
      </c>
      <c r="O33" s="27">
        <f t="shared" si="4"/>
        <v>-8.6599999999999996E-2</v>
      </c>
    </row>
    <row r="34" spans="1:15" x14ac:dyDescent="0.2">
      <c r="A34" s="2" t="s">
        <v>51</v>
      </c>
      <c r="B34" s="4">
        <v>1</v>
      </c>
      <c r="C34" s="4">
        <v>2.9999999999999997E-4</v>
      </c>
      <c r="D34" s="4">
        <v>6.7000000000000002E-3</v>
      </c>
      <c r="E34" s="4">
        <v>-1.29E-2</v>
      </c>
      <c r="F34" s="4">
        <v>1.34E-2</v>
      </c>
      <c r="G34" s="4">
        <v>0</v>
      </c>
      <c r="H34" s="4">
        <v>0.96579999999999999</v>
      </c>
      <c r="J34" s="7" t="str">
        <f t="shared" si="3"/>
        <v xml:space="preserve">   + IMP_Sulphates * 0.0003</v>
      </c>
      <c r="L34" s="28" t="s">
        <v>156</v>
      </c>
      <c r="M34" s="15" t="str">
        <f t="shared" si="5"/>
        <v>IMP_Sulphates</v>
      </c>
      <c r="N34" s="15" t="s">
        <v>142</v>
      </c>
      <c r="O34" s="28">
        <f t="shared" si="4"/>
        <v>2.9999999999999997E-4</v>
      </c>
    </row>
    <row r="35" spans="1:15" x14ac:dyDescent="0.2">
      <c r="A35" s="2" t="s">
        <v>52</v>
      </c>
      <c r="B35" s="4">
        <v>1</v>
      </c>
      <c r="C35" s="4">
        <v>-4.8999999999999998E-3</v>
      </c>
      <c r="D35" s="4">
        <v>7.1999999999999998E-3</v>
      </c>
      <c r="E35" s="4">
        <v>-1.89E-2</v>
      </c>
      <c r="F35" s="4">
        <v>9.1999999999999998E-3</v>
      </c>
      <c r="G35" s="4">
        <v>0.46</v>
      </c>
      <c r="H35" s="4">
        <v>0.49680000000000002</v>
      </c>
      <c r="J35" s="7" t="str">
        <f t="shared" si="3"/>
        <v xml:space="preserve">   + IMP_TotalSulfurDioxi * -0.0049</v>
      </c>
      <c r="L35" s="27" t="s">
        <v>157</v>
      </c>
      <c r="M35" s="25" t="str">
        <f t="shared" si="5"/>
        <v>IMP_TotalSulfurDioxi</v>
      </c>
      <c r="N35" s="25" t="s">
        <v>143</v>
      </c>
      <c r="O35" s="27">
        <f t="shared" si="4"/>
        <v>-4.8999999999999998E-3</v>
      </c>
    </row>
    <row r="36" spans="1:15" x14ac:dyDescent="0.2">
      <c r="A36" s="2" t="s">
        <v>10</v>
      </c>
      <c r="B36" s="4">
        <v>1</v>
      </c>
      <c r="C36" s="4">
        <v>-1.32E-2</v>
      </c>
      <c r="D36" s="4">
        <v>6.7000000000000002E-3</v>
      </c>
      <c r="E36" s="4">
        <v>-2.64E-2</v>
      </c>
      <c r="F36" s="4">
        <v>-1E-4</v>
      </c>
      <c r="G36" s="4">
        <v>3.91</v>
      </c>
      <c r="H36" s="4">
        <v>4.7899999999999998E-2</v>
      </c>
      <c r="J36" s="7" t="str">
        <f t="shared" si="3"/>
        <v xml:space="preserve">   + VolatileAcidity * -0.0132</v>
      </c>
      <c r="L36" s="28" t="s">
        <v>158</v>
      </c>
      <c r="M36" s="15" t="str">
        <f t="shared" si="5"/>
        <v>VolatileAcidity</v>
      </c>
      <c r="N36" s="15" t="s">
        <v>144</v>
      </c>
      <c r="O36" s="28">
        <f t="shared" si="4"/>
        <v>-1.32E-2</v>
      </c>
    </row>
    <row r="37" spans="1:15" x14ac:dyDescent="0.2">
      <c r="A37" s="2" t="s">
        <v>53</v>
      </c>
      <c r="B37" s="4">
        <v>1</v>
      </c>
      <c r="C37" s="4">
        <v>1.03E-2</v>
      </c>
      <c r="D37" s="4">
        <v>8.8999999999999999E-3</v>
      </c>
      <c r="E37" s="4">
        <v>-7.1999999999999998E-3</v>
      </c>
      <c r="F37" s="4">
        <v>2.7699999999999999E-2</v>
      </c>
      <c r="G37" s="4">
        <v>1.32</v>
      </c>
      <c r="H37" s="4">
        <v>0.25019999999999998</v>
      </c>
      <c r="L37" s="27" t="s">
        <v>159</v>
      </c>
      <c r="M37" s="25" t="str">
        <f t="shared" si="5"/>
        <v>IMP_pH</v>
      </c>
      <c r="N37" s="25" t="s">
        <v>145</v>
      </c>
      <c r="O37" s="27">
        <f t="shared" si="4"/>
        <v>1.03E-2</v>
      </c>
    </row>
    <row r="38" spans="1:15" x14ac:dyDescent="0.2">
      <c r="A38" s="2" t="s">
        <v>61</v>
      </c>
      <c r="B38" s="4">
        <v>0</v>
      </c>
      <c r="C38" s="4">
        <v>1</v>
      </c>
      <c r="D38" s="4">
        <v>0</v>
      </c>
      <c r="E38" s="4">
        <v>1</v>
      </c>
      <c r="F38" s="4">
        <v>1</v>
      </c>
    </row>
  </sheetData>
  <mergeCells count="6">
    <mergeCell ref="A23:A24"/>
    <mergeCell ref="G23:G24"/>
    <mergeCell ref="F23:F24"/>
    <mergeCell ref="E23:E24"/>
    <mergeCell ref="C23:C24"/>
    <mergeCell ref="B23:B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sqref="A1:D15"/>
    </sheetView>
  </sheetViews>
  <sheetFormatPr baseColWidth="10" defaultRowHeight="16" x14ac:dyDescent="0.2"/>
  <cols>
    <col min="1" max="1" width="19" customWidth="1"/>
    <col min="2" max="2" width="26.83203125" customWidth="1"/>
    <col min="3" max="3" width="41.6640625" customWidth="1"/>
    <col min="4" max="4" width="27.6640625" customWidth="1"/>
  </cols>
  <sheetData>
    <row r="1" spans="1:4" x14ac:dyDescent="0.2">
      <c r="A1" s="11" t="s">
        <v>63</v>
      </c>
      <c r="B1" s="12" t="s">
        <v>64</v>
      </c>
      <c r="C1" s="12" t="s">
        <v>65</v>
      </c>
      <c r="D1" s="13" t="s">
        <v>66</v>
      </c>
    </row>
    <row r="2" spans="1:4" ht="32" hidden="1" x14ac:dyDescent="0.2">
      <c r="A2" s="14" t="s">
        <v>9</v>
      </c>
      <c r="B2" s="15" t="s">
        <v>67</v>
      </c>
      <c r="C2" s="15" t="s">
        <v>80</v>
      </c>
      <c r="D2" s="16" t="s">
        <v>110</v>
      </c>
    </row>
    <row r="3" spans="1:4" ht="32" hidden="1" x14ac:dyDescent="0.2">
      <c r="A3" s="14" t="s">
        <v>10</v>
      </c>
      <c r="B3" s="15" t="s">
        <v>68</v>
      </c>
      <c r="C3" s="15" t="s">
        <v>80</v>
      </c>
      <c r="D3" s="16" t="s">
        <v>111</v>
      </c>
    </row>
    <row r="4" spans="1:4" ht="32" hidden="1" x14ac:dyDescent="0.2">
      <c r="A4" s="14" t="s">
        <v>11</v>
      </c>
      <c r="B4" s="15" t="s">
        <v>82</v>
      </c>
      <c r="C4" s="15" t="s">
        <v>80</v>
      </c>
      <c r="D4" s="16" t="s">
        <v>112</v>
      </c>
    </row>
    <row r="5" spans="1:4" ht="32" hidden="1" x14ac:dyDescent="0.2">
      <c r="A5" s="14" t="s">
        <v>12</v>
      </c>
      <c r="B5" s="15" t="s">
        <v>113</v>
      </c>
      <c r="C5" s="15" t="s">
        <v>80</v>
      </c>
      <c r="D5" s="16" t="s">
        <v>119</v>
      </c>
    </row>
    <row r="6" spans="1:4" ht="32" hidden="1" x14ac:dyDescent="0.2">
      <c r="A6" s="14" t="s">
        <v>13</v>
      </c>
      <c r="B6" s="15" t="s">
        <v>81</v>
      </c>
      <c r="C6" s="15" t="s">
        <v>80</v>
      </c>
      <c r="D6" s="16" t="s">
        <v>114</v>
      </c>
    </row>
    <row r="7" spans="1:4" ht="48" x14ac:dyDescent="0.2">
      <c r="A7" s="14" t="s">
        <v>14</v>
      </c>
      <c r="B7" s="15" t="s">
        <v>78</v>
      </c>
      <c r="C7" s="15" t="s">
        <v>79</v>
      </c>
      <c r="D7" s="16" t="s">
        <v>120</v>
      </c>
    </row>
    <row r="8" spans="1:4" ht="48" x14ac:dyDescent="0.2">
      <c r="A8" s="14" t="s">
        <v>15</v>
      </c>
      <c r="B8" s="15" t="s">
        <v>77</v>
      </c>
      <c r="C8" s="15" t="s">
        <v>79</v>
      </c>
      <c r="D8" s="16" t="s">
        <v>121</v>
      </c>
    </row>
    <row r="9" spans="1:4" ht="32" hidden="1" x14ac:dyDescent="0.2">
      <c r="A9" s="14" t="s">
        <v>16</v>
      </c>
      <c r="B9" s="15" t="s">
        <v>70</v>
      </c>
      <c r="C9" s="15" t="s">
        <v>80</v>
      </c>
      <c r="D9" s="16" t="s">
        <v>115</v>
      </c>
    </row>
    <row r="10" spans="1:4" ht="32" hidden="1" x14ac:dyDescent="0.2">
      <c r="A10" s="14" t="s">
        <v>17</v>
      </c>
      <c r="B10" s="15" t="s">
        <v>69</v>
      </c>
      <c r="C10" s="15" t="s">
        <v>80</v>
      </c>
      <c r="D10" s="16" t="s">
        <v>116</v>
      </c>
    </row>
    <row r="11" spans="1:4" ht="32" hidden="1" x14ac:dyDescent="0.2">
      <c r="A11" s="14" t="s">
        <v>18</v>
      </c>
      <c r="B11" s="15" t="s">
        <v>71</v>
      </c>
      <c r="C11" s="15" t="s">
        <v>80</v>
      </c>
      <c r="D11" s="16" t="s">
        <v>117</v>
      </c>
    </row>
    <row r="12" spans="1:4" ht="32" hidden="1" x14ac:dyDescent="0.2">
      <c r="A12" s="14" t="s">
        <v>19</v>
      </c>
      <c r="B12" s="15" t="s">
        <v>118</v>
      </c>
      <c r="C12" s="15" t="s">
        <v>80</v>
      </c>
      <c r="D12" s="16" t="s">
        <v>122</v>
      </c>
    </row>
    <row r="13" spans="1:4" ht="64" x14ac:dyDescent="0.2">
      <c r="A13" s="14" t="s">
        <v>20</v>
      </c>
      <c r="B13" s="15" t="s">
        <v>72</v>
      </c>
      <c r="C13" s="15" t="s">
        <v>73</v>
      </c>
      <c r="D13" s="16" t="s">
        <v>123</v>
      </c>
    </row>
    <row r="14" spans="1:4" ht="48" x14ac:dyDescent="0.2">
      <c r="A14" s="14" t="s">
        <v>21</v>
      </c>
      <c r="B14" s="15" t="s">
        <v>74</v>
      </c>
      <c r="C14" s="15" t="s">
        <v>80</v>
      </c>
      <c r="D14" s="16" t="s">
        <v>124</v>
      </c>
    </row>
    <row r="15" spans="1:4" ht="48" x14ac:dyDescent="0.2">
      <c r="A15" s="17" t="s">
        <v>22</v>
      </c>
      <c r="B15" s="18" t="s">
        <v>75</v>
      </c>
      <c r="C15" s="18" t="s">
        <v>76</v>
      </c>
      <c r="D15" s="19" t="s">
        <v>125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sqref="A1:C15"/>
    </sheetView>
  </sheetViews>
  <sheetFormatPr baseColWidth="10" defaultRowHeight="16" x14ac:dyDescent="0.2"/>
  <cols>
    <col min="1" max="1" width="17.1640625" customWidth="1"/>
    <col min="2" max="2" width="25.33203125" style="10" customWidth="1"/>
    <col min="3" max="3" width="30.1640625" style="10" customWidth="1"/>
  </cols>
  <sheetData>
    <row r="1" spans="1:3" x14ac:dyDescent="0.2">
      <c r="A1" s="11" t="s">
        <v>0</v>
      </c>
      <c r="B1" s="12" t="s">
        <v>23</v>
      </c>
      <c r="C1" s="13" t="s">
        <v>24</v>
      </c>
    </row>
    <row r="2" spans="1:3" ht="32" x14ac:dyDescent="0.2">
      <c r="A2" s="20" t="s">
        <v>9</v>
      </c>
      <c r="B2" s="21" t="s">
        <v>83</v>
      </c>
      <c r="C2" s="22" t="s">
        <v>84</v>
      </c>
    </row>
    <row r="3" spans="1:3" ht="32" x14ac:dyDescent="0.2">
      <c r="A3" s="14" t="s">
        <v>10</v>
      </c>
      <c r="B3" s="21" t="s">
        <v>85</v>
      </c>
      <c r="C3" s="22" t="s">
        <v>86</v>
      </c>
    </row>
    <row r="4" spans="1:3" ht="32" x14ac:dyDescent="0.2">
      <c r="A4" s="20" t="s">
        <v>11</v>
      </c>
      <c r="B4" s="21" t="s">
        <v>87</v>
      </c>
      <c r="C4" s="22" t="s">
        <v>88</v>
      </c>
    </row>
    <row r="5" spans="1:3" ht="32" x14ac:dyDescent="0.2">
      <c r="A5" s="14" t="s">
        <v>12</v>
      </c>
      <c r="B5" s="21" t="s">
        <v>89</v>
      </c>
      <c r="C5" s="22" t="s">
        <v>90</v>
      </c>
    </row>
    <row r="6" spans="1:3" ht="32" x14ac:dyDescent="0.2">
      <c r="A6" s="20" t="s">
        <v>13</v>
      </c>
      <c r="B6" s="21" t="s">
        <v>91</v>
      </c>
      <c r="C6" s="22" t="s">
        <v>92</v>
      </c>
    </row>
    <row r="7" spans="1:3" ht="32" x14ac:dyDescent="0.2">
      <c r="A7" s="14" t="s">
        <v>14</v>
      </c>
      <c r="B7" s="21" t="s">
        <v>93</v>
      </c>
      <c r="C7" s="22" t="s">
        <v>94</v>
      </c>
    </row>
    <row r="8" spans="1:3" ht="32" x14ac:dyDescent="0.2">
      <c r="A8" s="20" t="s">
        <v>15</v>
      </c>
      <c r="B8" s="21" t="s">
        <v>95</v>
      </c>
      <c r="C8" s="22" t="s">
        <v>96</v>
      </c>
    </row>
    <row r="9" spans="1:3" ht="32" x14ac:dyDescent="0.2">
      <c r="A9" s="14" t="s">
        <v>16</v>
      </c>
      <c r="B9" s="21" t="s">
        <v>97</v>
      </c>
      <c r="C9" s="22" t="s">
        <v>98</v>
      </c>
    </row>
    <row r="10" spans="1:3" ht="32" x14ac:dyDescent="0.2">
      <c r="A10" s="20" t="s">
        <v>17</v>
      </c>
      <c r="B10" s="21" t="s">
        <v>99</v>
      </c>
      <c r="C10" s="22" t="s">
        <v>100</v>
      </c>
    </row>
    <row r="11" spans="1:3" ht="32" x14ac:dyDescent="0.2">
      <c r="A11" s="14" t="s">
        <v>18</v>
      </c>
      <c r="B11" s="21" t="s">
        <v>101</v>
      </c>
      <c r="C11" s="22" t="s">
        <v>102</v>
      </c>
    </row>
    <row r="12" spans="1:3" ht="32" x14ac:dyDescent="0.2">
      <c r="A12" s="20" t="s">
        <v>19</v>
      </c>
      <c r="B12" s="21" t="s">
        <v>88</v>
      </c>
      <c r="C12" s="22" t="s">
        <v>103</v>
      </c>
    </row>
    <row r="13" spans="1:3" ht="32" x14ac:dyDescent="0.2">
      <c r="A13" s="14" t="s">
        <v>20</v>
      </c>
      <c r="B13" s="21" t="s">
        <v>104</v>
      </c>
      <c r="C13" s="22" t="s">
        <v>105</v>
      </c>
    </row>
    <row r="14" spans="1:3" ht="32" x14ac:dyDescent="0.2">
      <c r="A14" s="20" t="s">
        <v>21</v>
      </c>
      <c r="B14" s="21" t="s">
        <v>106</v>
      </c>
      <c r="C14" s="22" t="s">
        <v>107</v>
      </c>
    </row>
    <row r="15" spans="1:3" ht="32" x14ac:dyDescent="0.2">
      <c r="A15" s="17" t="s">
        <v>22</v>
      </c>
      <c r="B15" s="23" t="s">
        <v>108</v>
      </c>
      <c r="C15" s="24" t="s">
        <v>109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6" sqref="K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Outlier Calculations</vt:lpstr>
      <vt:lpstr>Outputs</vt:lpstr>
      <vt:lpstr>POI VAR</vt:lpstr>
      <vt:lpstr>POI HUR VAR</vt:lpstr>
      <vt:lpstr>TARGET R</vt:lpstr>
      <vt:lpstr>AMT FLAG R</vt:lpstr>
      <vt:lpstr>Variable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2017-04-05T00:15:59Z</dcterms:created>
  <dcterms:modified xsi:type="dcterms:W3CDTF">2018-03-28T23:54:48Z</dcterms:modified>
</cp:coreProperties>
</file>